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Z:\CONSULTINGAS SERVER 2020\COMMESSE 2020\5 VALLI SERVIZI SRL\02) PEF RIFIUTI 2020 ENTE - BACINO 5 VALLI SERVIZI\14) PEF 2020 COMUNE DI COSTA VESCOVATO\"/>
    </mc:Choice>
  </mc:AlternateContent>
  <xr:revisionPtr revIDLastSave="0" documentId="13_ncr:1_{0BACC1C5-67EE-42F6-AC40-F80C586F0641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4) Costa Vescovato" sheetId="3" r:id="rId1"/>
  </sheets>
  <definedNames>
    <definedName name="_xlnm.Print_Area" localSheetId="0">'14) Costa Vescovato'!$A$1:$H$98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7" i="3" l="1"/>
  <c r="G87" i="3"/>
  <c r="G82" i="3"/>
  <c r="G83" i="3" s="1"/>
  <c r="F74" i="3"/>
  <c r="E74" i="3"/>
  <c r="F73" i="3"/>
  <c r="E73" i="3"/>
  <c r="G48" i="3"/>
  <c r="G46" i="3"/>
  <c r="G44" i="3"/>
  <c r="G43" i="3"/>
  <c r="G40" i="3"/>
  <c r="G39" i="3"/>
  <c r="F38" i="3"/>
  <c r="E38" i="3"/>
  <c r="G38" i="3" s="1"/>
  <c r="G37" i="3"/>
  <c r="G36" i="3"/>
  <c r="G35" i="3"/>
  <c r="G34" i="3"/>
  <c r="G33" i="3"/>
  <c r="G32" i="3"/>
  <c r="F31" i="3"/>
  <c r="E31" i="3"/>
  <c r="G31" i="3" s="1"/>
  <c r="G30" i="3"/>
  <c r="F29" i="3"/>
  <c r="F45" i="3" s="1"/>
  <c r="F47" i="3" s="1"/>
  <c r="E29" i="3"/>
  <c r="G28" i="3"/>
  <c r="G27" i="3"/>
  <c r="G26" i="3"/>
  <c r="G25" i="3"/>
  <c r="G24" i="3"/>
  <c r="F22" i="3"/>
  <c r="E22" i="3"/>
  <c r="G21" i="3"/>
  <c r="G20" i="3"/>
  <c r="G17" i="3"/>
  <c r="G16" i="3"/>
  <c r="G14" i="3"/>
  <c r="G13" i="3"/>
  <c r="G11" i="3"/>
  <c r="G10" i="3"/>
  <c r="G9" i="3"/>
  <c r="G8" i="3"/>
  <c r="G7" i="3"/>
  <c r="G6" i="3"/>
  <c r="G29" i="3" l="1"/>
  <c r="E45" i="3"/>
  <c r="G45" i="3" s="1"/>
  <c r="G22" i="3"/>
  <c r="E47" i="3" l="1"/>
  <c r="G47" i="3" s="1"/>
  <c r="G84" i="3" l="1"/>
  <c r="G60" i="3"/>
  <c r="G90" i="3" l="1"/>
  <c r="G88" i="3"/>
  <c r="G91" i="3"/>
</calcChain>
</file>

<file path=xl/sharedStrings.xml><?xml version="1.0" encoding="utf-8"?>
<sst xmlns="http://schemas.openxmlformats.org/spreadsheetml/2006/main" count="173" uniqueCount="101">
  <si>
    <t>agg. 24-06-2020</t>
  </si>
  <si>
    <t xml:space="preserve">       PEF 2020</t>
  </si>
  <si>
    <t>Appendice 1 al MTR (versione integrata con la Deliberazione 238/2020/R/rif)</t>
  </si>
  <si>
    <t>Input dati 
Ciclo integrato RU</t>
  </si>
  <si>
    <t>Costa Vescovato</t>
  </si>
  <si>
    <t xml:space="preserve">Input gestori (G) 
Input Ente territorialmente competente (E)
Dato calcolato (C)
Dato MTR </t>
  </si>
  <si>
    <t>Ciclo integrato
 RU</t>
  </si>
  <si>
    <t>Costi 
del Comune/i</t>
  </si>
  <si>
    <t>TOT PEF</t>
  </si>
  <si>
    <t>Legenda celle</t>
  </si>
  <si>
    <r>
      <t xml:space="preserve">Costi dell’attività di raccolta e trasporto dei rifiuti urbani indifferenziati –  </t>
    </r>
    <r>
      <rPr>
        <b/>
        <sz val="12"/>
        <color indexed="8"/>
        <rFont val="Calibri"/>
        <family val="2"/>
      </rPr>
      <t>CRT</t>
    </r>
  </si>
  <si>
    <t>G</t>
  </si>
  <si>
    <t>compilazione libera</t>
  </si>
  <si>
    <r>
      <t xml:space="preserve">Costi dell’attività di trattamento e smaltimento dei rifiuti urbani – </t>
    </r>
    <r>
      <rPr>
        <b/>
        <sz val="12"/>
        <color indexed="8"/>
        <rFont val="Calibri"/>
        <family val="2"/>
      </rPr>
      <t>CTS</t>
    </r>
  </si>
  <si>
    <t>non compilabile</t>
  </si>
  <si>
    <r>
      <t xml:space="preserve">Costi dell’attività di trattamento e recupero dei rifiuti urbani – </t>
    </r>
    <r>
      <rPr>
        <b/>
        <sz val="12"/>
        <color indexed="8"/>
        <rFont val="Calibri"/>
        <family val="2"/>
      </rPr>
      <t>CTR</t>
    </r>
  </si>
  <si>
    <t>celle contenenti formule</t>
  </si>
  <si>
    <r>
      <t xml:space="preserve">Costi dell’attività di raccolta e trasporto delle frazioni differenziate – </t>
    </r>
    <r>
      <rPr>
        <b/>
        <sz val="12"/>
        <color indexed="8"/>
        <rFont val="Calibri"/>
        <family val="2"/>
      </rPr>
      <t>CRD</t>
    </r>
  </si>
  <si>
    <t>celle contenenti formule/totali</t>
  </si>
  <si>
    <r>
      <t xml:space="preserve">Costi operativi incentivanti variabili di cui all'articolo 8 del MTR – </t>
    </r>
    <r>
      <rPr>
        <b/>
        <sz val="12"/>
        <color indexed="8"/>
        <rFont val="Calibri"/>
        <family val="2"/>
      </rPr>
      <t>COI</t>
    </r>
    <r>
      <rPr>
        <b/>
        <vertAlign val="superscript"/>
        <sz val="12"/>
        <color indexed="8"/>
        <rFont val="Calibri"/>
        <family val="2"/>
      </rPr>
      <t>EXP</t>
    </r>
    <r>
      <rPr>
        <b/>
        <vertAlign val="subscript"/>
        <sz val="12"/>
        <color indexed="8"/>
        <rFont val="Calibri"/>
        <family val="2"/>
      </rPr>
      <t>TV</t>
    </r>
  </si>
  <si>
    <r>
      <t xml:space="preserve">Proventi della vendita di materiale ed energia derivante da rifiuti – </t>
    </r>
    <r>
      <rPr>
        <b/>
        <sz val="12"/>
        <color indexed="8"/>
        <rFont val="Calibri"/>
        <family val="2"/>
      </rPr>
      <t>AR</t>
    </r>
  </si>
  <si>
    <r>
      <t xml:space="preserve">Fattore di Sharing  – </t>
    </r>
    <r>
      <rPr>
        <b/>
        <sz val="12"/>
        <color indexed="8"/>
        <rFont val="Calibri"/>
        <family val="2"/>
      </rPr>
      <t>b</t>
    </r>
  </si>
  <si>
    <t>E</t>
  </si>
  <si>
    <r>
      <t xml:space="preserve">Proventi della vendita di materiale ed energia derivante da rifiuti dopo sharing – </t>
    </r>
    <r>
      <rPr>
        <b/>
        <i/>
        <sz val="12"/>
        <color indexed="8"/>
        <rFont val="Calibri"/>
        <family val="2"/>
      </rPr>
      <t>b(AR)</t>
    </r>
  </si>
  <si>
    <r>
      <t xml:space="preserve">Ricavi derivanti dai corrispettivi riconosciuti dal CONAI – </t>
    </r>
    <r>
      <rPr>
        <b/>
        <sz val="12"/>
        <color indexed="8"/>
        <rFont val="Calibri"/>
        <family val="2"/>
      </rPr>
      <t>AR</t>
    </r>
    <r>
      <rPr>
        <b/>
        <vertAlign val="subscript"/>
        <sz val="12"/>
        <color indexed="8"/>
        <rFont val="Calibri"/>
        <family val="2"/>
      </rPr>
      <t>CONAI</t>
    </r>
  </si>
  <si>
    <r>
      <t xml:space="preserve">Fattore di Sharing  – </t>
    </r>
    <r>
      <rPr>
        <b/>
        <sz val="12"/>
        <color indexed="8"/>
        <rFont val="Calibri"/>
        <family val="2"/>
      </rPr>
      <t>b(1+ω)</t>
    </r>
  </si>
  <si>
    <r>
      <t xml:space="preserve">Ricavi derivanti dai corrispettivi riconosciuti dal CONAI dopo sharing  – </t>
    </r>
    <r>
      <rPr>
        <b/>
        <i/>
        <sz val="12"/>
        <color indexed="8"/>
        <rFont val="Calibri"/>
        <family val="2"/>
      </rPr>
      <t>b(1+ω)AR</t>
    </r>
    <r>
      <rPr>
        <b/>
        <i/>
        <vertAlign val="subscript"/>
        <sz val="12"/>
        <color indexed="8"/>
        <rFont val="Calibri"/>
        <family val="2"/>
      </rPr>
      <t>CONAI</t>
    </r>
  </si>
  <si>
    <r>
      <t>Componente a conguaglio relativa ai costi variabili</t>
    </r>
    <r>
      <rPr>
        <b/>
        <sz val="12"/>
        <color indexed="8"/>
        <rFont val="Calibri"/>
        <family val="2"/>
      </rPr>
      <t xml:space="preserve"> –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RC</t>
    </r>
    <r>
      <rPr>
        <b/>
        <vertAlign val="subscript"/>
        <sz val="12"/>
        <color indexed="8"/>
        <rFont val="Calibri"/>
        <family val="2"/>
      </rPr>
      <t>TV</t>
    </r>
  </si>
  <si>
    <r>
      <t xml:space="preserve">Coefficiente di gradualità </t>
    </r>
    <r>
      <rPr>
        <b/>
        <i/>
        <sz val="12"/>
        <color indexed="8"/>
        <rFont val="Calibri"/>
        <family val="2"/>
      </rPr>
      <t>(1+ɣ)</t>
    </r>
  </si>
  <si>
    <r>
      <t>Rateizzazione</t>
    </r>
    <r>
      <rPr>
        <b/>
        <sz val="12"/>
        <color indexed="8"/>
        <rFont val="Calibri"/>
        <family val="2"/>
      </rPr>
      <t xml:space="preserve"> r</t>
    </r>
  </si>
  <si>
    <r>
      <rPr>
        <sz val="12"/>
        <color indexed="8"/>
        <rFont val="Calibri"/>
        <family val="2"/>
      </rPr>
      <t>Componente a conguaglio relativa ai costi variabili</t>
    </r>
    <r>
      <rPr>
        <b/>
        <i/>
        <sz val="12"/>
        <color indexed="8"/>
        <rFont val="Calibri"/>
        <family val="2"/>
      </rPr>
      <t xml:space="preserve"> –</t>
    </r>
    <r>
      <rPr>
        <i/>
        <sz val="12"/>
        <color indexed="8"/>
        <rFont val="Calibri"/>
        <family val="2"/>
      </rPr>
      <t xml:space="preserve"> </t>
    </r>
    <r>
      <rPr>
        <b/>
        <i/>
        <sz val="12"/>
        <color indexed="8"/>
        <rFont val="Calibri"/>
        <family val="2"/>
      </rPr>
      <t>(1+ɣ)RC</t>
    </r>
    <r>
      <rPr>
        <b/>
        <i/>
        <vertAlign val="subscript"/>
        <sz val="12"/>
        <color indexed="8"/>
        <rFont val="Calibri"/>
        <family val="2"/>
      </rPr>
      <t>TV</t>
    </r>
    <r>
      <rPr>
        <b/>
        <i/>
        <sz val="12"/>
        <color indexed="8"/>
        <rFont val="Calibri"/>
        <family val="2"/>
      </rPr>
      <t>/r</t>
    </r>
  </si>
  <si>
    <t>Oneri relativi all'IVA indetraibile</t>
  </si>
  <si>
    <r>
      <t>∑TV</t>
    </r>
    <r>
      <rPr>
        <b/>
        <vertAlign val="subscript"/>
        <sz val="12"/>
        <color indexed="8"/>
        <rFont val="Calibri"/>
        <family val="2"/>
      </rPr>
      <t>a</t>
    </r>
    <r>
      <rPr>
        <b/>
        <sz val="12"/>
        <color indexed="8"/>
        <rFont val="Calibri"/>
        <family val="2"/>
      </rPr>
      <t xml:space="preserve"> totale delle entrate tariffarie relative alle componenti di costo variabile </t>
    </r>
  </si>
  <si>
    <t>C</t>
  </si>
  <si>
    <r>
      <t xml:space="preserve">Costi dell’attività di spazzamento e di lavaggio – </t>
    </r>
    <r>
      <rPr>
        <b/>
        <sz val="12"/>
        <color indexed="8"/>
        <rFont val="Calibri"/>
        <family val="2"/>
      </rPr>
      <t>CSL</t>
    </r>
  </si>
  <si>
    <r>
      <t xml:space="preserve">                   Costi per l’attività di gestione delle tariffe e dei rapporti con gli utenti - </t>
    </r>
    <r>
      <rPr>
        <b/>
        <sz val="12"/>
        <color indexed="8"/>
        <rFont val="Calibri"/>
        <family val="2"/>
      </rPr>
      <t>CARC</t>
    </r>
  </si>
  <si>
    <r>
      <t xml:space="preserve">                    Costi generali di gestione - </t>
    </r>
    <r>
      <rPr>
        <b/>
        <sz val="12"/>
        <color indexed="8"/>
        <rFont val="Calibri"/>
        <family val="2"/>
      </rPr>
      <t>CGG</t>
    </r>
  </si>
  <si>
    <r>
      <t xml:space="preserve">                    Costi relativi alla quota di crediti inesigibili  - </t>
    </r>
    <r>
      <rPr>
        <b/>
        <sz val="12"/>
        <color indexed="8"/>
        <rFont val="Calibri"/>
        <family val="2"/>
      </rPr>
      <t>CCD</t>
    </r>
  </si>
  <si>
    <r>
      <t xml:space="preserve">                    Altri costi - </t>
    </r>
    <r>
      <rPr>
        <b/>
        <sz val="12"/>
        <color indexed="8"/>
        <rFont val="Calibri"/>
        <family val="2"/>
      </rPr>
      <t>COal</t>
    </r>
  </si>
  <si>
    <r>
      <t xml:space="preserve">Costi comuni – </t>
    </r>
    <r>
      <rPr>
        <b/>
        <sz val="12"/>
        <color indexed="8"/>
        <rFont val="Calibri"/>
        <family val="2"/>
      </rPr>
      <t>CC</t>
    </r>
  </si>
  <si>
    <r>
      <t xml:space="preserve">                   Ammortamenti - </t>
    </r>
    <r>
      <rPr>
        <b/>
        <sz val="12"/>
        <color indexed="8"/>
        <rFont val="Calibri"/>
        <family val="2"/>
      </rPr>
      <t>Amm</t>
    </r>
  </si>
  <si>
    <r>
      <t xml:space="preserve">                  Accantonamenti - </t>
    </r>
    <r>
      <rPr>
        <b/>
        <sz val="12"/>
        <color indexed="8"/>
        <rFont val="Calibri"/>
        <family val="2"/>
      </rPr>
      <t>Acc</t>
    </r>
  </si>
  <si>
    <t xml:space="preserve">                        - di cui costi di gestione post-operativa delle discariche</t>
  </si>
  <si>
    <t xml:space="preserve">                        - di cui per crediti</t>
  </si>
  <si>
    <t xml:space="preserve">                        - di cui per rischi e oneri previsti da normativa di settore e/o dal contratto di affidamento</t>
  </si>
  <si>
    <t xml:space="preserve">                        - di cui per altri non in eccesso rispetto a norme tributarie</t>
  </si>
  <si>
    <r>
      <t xml:space="preserve">                Remunerazione del capitale investito netto -</t>
    </r>
    <r>
      <rPr>
        <b/>
        <sz val="12"/>
        <color indexed="8"/>
        <rFont val="Calibri"/>
        <family val="2"/>
      </rPr>
      <t xml:space="preserve"> R</t>
    </r>
  </si>
  <si>
    <r>
      <t xml:space="preserve">               Remunerazione delle immobilizzazioni in corso - </t>
    </r>
    <r>
      <rPr>
        <b/>
        <sz val="12"/>
        <color indexed="8"/>
        <rFont val="Calibri"/>
        <family val="2"/>
      </rPr>
      <t>R</t>
    </r>
    <r>
      <rPr>
        <b/>
        <vertAlign val="subscript"/>
        <sz val="12"/>
        <color indexed="8"/>
        <rFont val="Calibri"/>
        <family val="2"/>
      </rPr>
      <t>lic</t>
    </r>
  </si>
  <si>
    <r>
      <t xml:space="preserve"> Costi d'uso del capitale </t>
    </r>
    <r>
      <rPr>
        <b/>
        <sz val="12"/>
        <color indexed="8"/>
        <rFont val="Calibri"/>
        <family val="2"/>
      </rPr>
      <t xml:space="preserve">- CK </t>
    </r>
  </si>
  <si>
    <r>
      <t xml:space="preserve">Costi operativi incentivanti fissi di cui all'articolo 8 del MTR – </t>
    </r>
    <r>
      <rPr>
        <b/>
        <sz val="12"/>
        <color indexed="8"/>
        <rFont val="Calibri"/>
        <family val="2"/>
      </rPr>
      <t>COI</t>
    </r>
    <r>
      <rPr>
        <b/>
        <vertAlign val="superscript"/>
        <sz val="12"/>
        <color indexed="8"/>
        <rFont val="Calibri"/>
        <family val="2"/>
      </rPr>
      <t>EXP</t>
    </r>
    <r>
      <rPr>
        <b/>
        <vertAlign val="subscript"/>
        <sz val="12"/>
        <color indexed="8"/>
        <rFont val="Calibri"/>
        <family val="2"/>
      </rPr>
      <t>TF</t>
    </r>
  </si>
  <si>
    <r>
      <t xml:space="preserve">Componente a conguaglio relativa ai costi fissi </t>
    </r>
    <r>
      <rPr>
        <b/>
        <sz val="12"/>
        <color indexed="8"/>
        <rFont val="Calibri"/>
        <family val="2"/>
      </rPr>
      <t>–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RC</t>
    </r>
    <r>
      <rPr>
        <b/>
        <vertAlign val="subscript"/>
        <sz val="12"/>
        <color indexed="8"/>
        <rFont val="Calibri"/>
        <family val="2"/>
      </rPr>
      <t>TF</t>
    </r>
  </si>
  <si>
    <r>
      <t>Coefficiente di gradualità</t>
    </r>
    <r>
      <rPr>
        <b/>
        <sz val="12"/>
        <color indexed="8"/>
        <rFont val="Calibri"/>
        <family val="2"/>
      </rPr>
      <t xml:space="preserve"> (1+</t>
    </r>
    <r>
      <rPr>
        <b/>
        <sz val="12"/>
        <color indexed="8"/>
        <rFont val="Calibri"/>
        <family val="2"/>
      </rPr>
      <t>ɣ</t>
    </r>
    <r>
      <rPr>
        <b/>
        <sz val="12"/>
        <color indexed="8"/>
        <rFont val="Calibri"/>
        <family val="2"/>
      </rPr>
      <t>)</t>
    </r>
  </si>
  <si>
    <r>
      <t xml:space="preserve">Rateizzazione </t>
    </r>
    <r>
      <rPr>
        <b/>
        <sz val="12"/>
        <color indexed="8"/>
        <rFont val="Calibri"/>
        <family val="2"/>
      </rPr>
      <t>r</t>
    </r>
  </si>
  <si>
    <r>
      <t>Componente a conguaglio relativa ai costi fissi</t>
    </r>
    <r>
      <rPr>
        <b/>
        <sz val="12"/>
        <color indexed="8"/>
        <rFont val="Calibri"/>
        <family val="2"/>
      </rPr>
      <t xml:space="preserve"> –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(1+ɣ)RC</t>
    </r>
    <r>
      <rPr>
        <b/>
        <vertAlign val="subscript"/>
        <sz val="12"/>
        <color indexed="8"/>
        <rFont val="Calibri"/>
        <family val="2"/>
      </rPr>
      <t>TF</t>
    </r>
    <r>
      <rPr>
        <b/>
        <sz val="12"/>
        <color indexed="8"/>
        <rFont val="Calibri"/>
        <family val="2"/>
      </rPr>
      <t>/r</t>
    </r>
  </si>
  <si>
    <r>
      <t>∑TF</t>
    </r>
    <r>
      <rPr>
        <b/>
        <vertAlign val="subscript"/>
        <sz val="12"/>
        <color indexed="8"/>
        <rFont val="Calibri"/>
        <family val="2"/>
      </rPr>
      <t>a</t>
    </r>
    <r>
      <rPr>
        <b/>
        <sz val="12"/>
        <color indexed="8"/>
        <rFont val="Calibri"/>
        <family val="2"/>
      </rPr>
      <t xml:space="preserve"> totale delle entrate tariffarie relative alle componenti di costo fisse</t>
    </r>
  </si>
  <si>
    <t>Detrazioni di cui al comma 4.5 della Deliberazione 443/2019/R/RIF</t>
  </si>
  <si>
    <r>
      <t>∑T</t>
    </r>
    <r>
      <rPr>
        <b/>
        <vertAlign val="subscript"/>
        <sz val="12"/>
        <color indexed="8"/>
        <rFont val="Calibri"/>
        <family val="2"/>
      </rPr>
      <t>a</t>
    </r>
    <r>
      <rPr>
        <b/>
        <sz val="12"/>
        <color indexed="8"/>
        <rFont val="Calibri"/>
        <family val="2"/>
      </rPr>
      <t>= ∑TV</t>
    </r>
    <r>
      <rPr>
        <b/>
        <vertAlign val="subscript"/>
        <sz val="12"/>
        <color indexed="8"/>
        <rFont val="Calibri"/>
        <family val="2"/>
      </rPr>
      <t>a</t>
    </r>
    <r>
      <rPr>
        <b/>
        <sz val="12"/>
        <color indexed="8"/>
        <rFont val="Calibri"/>
        <family val="2"/>
      </rPr>
      <t xml:space="preserve"> + ∑TF</t>
    </r>
    <r>
      <rPr>
        <b/>
        <vertAlign val="subscript"/>
        <sz val="12"/>
        <color indexed="8"/>
        <rFont val="Calibri"/>
        <family val="2"/>
      </rPr>
      <t>a</t>
    </r>
  </si>
  <si>
    <t>Detrazioni di cui al comma 1.4 della Determina n. 2/DRIF/2020</t>
  </si>
  <si>
    <t>Componenti facoltative Deliberazione 238/2020/R/rif</t>
  </si>
  <si>
    <r>
      <t xml:space="preserve">Scostamento atteso dei costi variabili di cui all'articolo 7 bis del MTR– </t>
    </r>
    <r>
      <rPr>
        <b/>
        <sz val="12"/>
        <color indexed="8"/>
        <rFont val="Calibri"/>
        <family val="2"/>
      </rPr>
      <t>COV</t>
    </r>
    <r>
      <rPr>
        <b/>
        <vertAlign val="superscript"/>
        <sz val="12"/>
        <color indexed="8"/>
        <rFont val="Calibri"/>
        <family val="2"/>
      </rPr>
      <t>EXP</t>
    </r>
    <r>
      <rPr>
        <b/>
        <vertAlign val="subscript"/>
        <sz val="12"/>
        <color indexed="8"/>
        <rFont val="Calibri"/>
        <family val="2"/>
      </rPr>
      <t>TV</t>
    </r>
  </si>
  <si>
    <t>facoltativo</t>
  </si>
  <si>
    <r>
      <t xml:space="preserve">Oneri variabili per la tutela delle utenze domestiche di cui al comma 7 ter.1 del MTR– </t>
    </r>
    <r>
      <rPr>
        <b/>
        <sz val="12"/>
        <color indexed="8"/>
        <rFont val="Calibri"/>
        <family val="2"/>
      </rPr>
      <t>COS</t>
    </r>
    <r>
      <rPr>
        <b/>
        <vertAlign val="superscript"/>
        <sz val="12"/>
        <color indexed="8"/>
        <rFont val="Calibri"/>
        <family val="2"/>
      </rPr>
      <t>EXP</t>
    </r>
    <r>
      <rPr>
        <b/>
        <vertAlign val="subscript"/>
        <sz val="12"/>
        <color indexed="8"/>
        <rFont val="Calibri"/>
        <family val="2"/>
      </rPr>
      <t>TV</t>
    </r>
  </si>
  <si>
    <r>
      <t>∑TV</t>
    </r>
    <r>
      <rPr>
        <b/>
        <vertAlign val="subscript"/>
        <sz val="12"/>
        <color indexed="8"/>
        <rFont val="Calibri"/>
        <family val="2"/>
      </rPr>
      <t>a</t>
    </r>
    <r>
      <rPr>
        <b/>
        <sz val="12"/>
        <color indexed="8"/>
        <rFont val="Calibri"/>
        <family val="2"/>
      </rPr>
      <t xml:space="preserve"> totale delle entrate tariffarie relative alle componenti di costo variabile (ex Deliberazione 238/2020/R/rif)</t>
    </r>
  </si>
  <si>
    <r>
      <t xml:space="preserve">Scostamento atteso dei costi variabili di cui all'articolo 7 bis del MTR– </t>
    </r>
    <r>
      <rPr>
        <b/>
        <sz val="12"/>
        <color indexed="8"/>
        <rFont val="Calibri"/>
        <family val="2"/>
      </rPr>
      <t>COV</t>
    </r>
    <r>
      <rPr>
        <b/>
        <vertAlign val="superscript"/>
        <sz val="12"/>
        <color indexed="8"/>
        <rFont val="Calibri"/>
        <family val="2"/>
      </rPr>
      <t>EXP</t>
    </r>
    <r>
      <rPr>
        <b/>
        <vertAlign val="subscript"/>
        <sz val="12"/>
        <color indexed="8"/>
        <rFont val="Calibri"/>
        <family val="2"/>
      </rPr>
      <t>TF</t>
    </r>
  </si>
  <si>
    <r>
      <t>∑TF</t>
    </r>
    <r>
      <rPr>
        <b/>
        <vertAlign val="subscript"/>
        <sz val="12"/>
        <color indexed="8"/>
        <rFont val="Calibri"/>
        <family val="2"/>
      </rPr>
      <t>a</t>
    </r>
    <r>
      <rPr>
        <b/>
        <sz val="12"/>
        <color indexed="8"/>
        <rFont val="Calibri"/>
        <family val="2"/>
      </rPr>
      <t xml:space="preserve"> totale delle entrate tariffarie relative alle componenti di costo fisse  (ex Deliberazione 238/2020/R/rif)</t>
    </r>
  </si>
  <si>
    <r>
      <t>∑T</t>
    </r>
    <r>
      <rPr>
        <b/>
        <vertAlign val="subscript"/>
        <sz val="12"/>
        <color indexed="8"/>
        <rFont val="Calibri"/>
        <family val="2"/>
      </rPr>
      <t>a</t>
    </r>
    <r>
      <rPr>
        <b/>
        <sz val="12"/>
        <color indexed="8"/>
        <rFont val="Calibri"/>
        <family val="2"/>
      </rPr>
      <t>= ∑TV</t>
    </r>
    <r>
      <rPr>
        <b/>
        <vertAlign val="subscript"/>
        <sz val="12"/>
        <color indexed="8"/>
        <rFont val="Calibri"/>
        <family val="2"/>
      </rPr>
      <t>a</t>
    </r>
    <r>
      <rPr>
        <b/>
        <sz val="12"/>
        <color indexed="8"/>
        <rFont val="Calibri"/>
        <family val="2"/>
      </rPr>
      <t xml:space="preserve"> + ∑TF</t>
    </r>
    <r>
      <rPr>
        <b/>
        <vertAlign val="subscript"/>
        <sz val="12"/>
        <color indexed="8"/>
        <rFont val="Calibri"/>
        <family val="2"/>
      </rPr>
      <t>a</t>
    </r>
    <r>
      <rPr>
        <b/>
        <sz val="12"/>
        <color indexed="8"/>
        <rFont val="Calibri"/>
        <family val="2"/>
      </rPr>
      <t xml:space="preserve">  (ex Deliberazione 238/2020/R/rif al lordo della componente di rinvio RCND</t>
    </r>
    <r>
      <rPr>
        <b/>
        <vertAlign val="subscript"/>
        <sz val="12"/>
        <color indexed="8"/>
        <rFont val="Calibri"/>
        <family val="2"/>
      </rPr>
      <t>TV</t>
    </r>
    <r>
      <rPr>
        <b/>
        <sz val="12"/>
        <color indexed="8"/>
        <rFont val="Calibri"/>
        <family val="2"/>
      </rPr>
      <t>)</t>
    </r>
  </si>
  <si>
    <r>
      <t>Valorizzazione della componente di cui all'art. 7 ter.2 del MTR – RCND</t>
    </r>
    <r>
      <rPr>
        <b/>
        <i/>
        <vertAlign val="subscript"/>
        <sz val="11"/>
        <color indexed="60"/>
        <rFont val="Calibri"/>
        <family val="2"/>
      </rPr>
      <t>TV</t>
    </r>
  </si>
  <si>
    <r>
      <t xml:space="preserve">Componente di rinvio di cui all'art. 7 ter.2 del MTR </t>
    </r>
    <r>
      <rPr>
        <b/>
        <sz val="12"/>
        <color indexed="8"/>
        <rFont val="Calibri"/>
        <family val="2"/>
      </rPr>
      <t>–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RCND</t>
    </r>
    <r>
      <rPr>
        <b/>
        <vertAlign val="subscript"/>
        <sz val="12"/>
        <color indexed="8"/>
        <rFont val="Calibri"/>
        <family val="2"/>
      </rPr>
      <t>TV</t>
    </r>
  </si>
  <si>
    <r>
      <t>∑T</t>
    </r>
    <r>
      <rPr>
        <b/>
        <vertAlign val="subscript"/>
        <sz val="12"/>
        <color indexed="8"/>
        <rFont val="Calibri"/>
        <family val="2"/>
      </rPr>
      <t>a</t>
    </r>
    <r>
      <rPr>
        <b/>
        <sz val="12"/>
        <color indexed="8"/>
        <rFont val="Calibri"/>
        <family val="2"/>
      </rPr>
      <t>= ∑TV</t>
    </r>
    <r>
      <rPr>
        <b/>
        <vertAlign val="subscript"/>
        <sz val="12"/>
        <color indexed="8"/>
        <rFont val="Calibri"/>
        <family val="2"/>
      </rPr>
      <t>a</t>
    </r>
    <r>
      <rPr>
        <b/>
        <sz val="12"/>
        <color indexed="8"/>
        <rFont val="Calibri"/>
        <family val="2"/>
      </rPr>
      <t xml:space="preserve"> + ∑TF</t>
    </r>
    <r>
      <rPr>
        <b/>
        <vertAlign val="subscript"/>
        <sz val="12"/>
        <color indexed="8"/>
        <rFont val="Calibri"/>
        <family val="2"/>
      </rPr>
      <t>a</t>
    </r>
    <r>
      <rPr>
        <b/>
        <sz val="12"/>
        <color indexed="8"/>
        <rFont val="Calibri"/>
        <family val="2"/>
      </rPr>
      <t xml:space="preserve">  al netto della componente di rinvio RCND</t>
    </r>
    <r>
      <rPr>
        <b/>
        <vertAlign val="subscript"/>
        <sz val="12"/>
        <color indexed="8"/>
        <rFont val="Calibri"/>
        <family val="2"/>
      </rPr>
      <t>TV</t>
    </r>
  </si>
  <si>
    <t xml:space="preserve">Grandezze fisico-tecniche </t>
  </si>
  <si>
    <t>% rd</t>
  </si>
  <si>
    <r>
      <t>q</t>
    </r>
    <r>
      <rPr>
        <i/>
        <vertAlign val="subscript"/>
        <sz val="12"/>
        <color indexed="8"/>
        <rFont val="Calibri"/>
        <family val="2"/>
      </rPr>
      <t>a-2</t>
    </r>
  </si>
  <si>
    <t>costo unitario effettivo - Cueff  €cent/kg</t>
  </si>
  <si>
    <t>fabbisogno standard €cent/kg</t>
  </si>
  <si>
    <t xml:space="preserve">costo medio settore €cent/kg </t>
  </si>
  <si>
    <t>Coefficiente di gradualità</t>
  </si>
  <si>
    <r>
      <t xml:space="preserve">valutazione rispetto agli obiettivi di rd  - </t>
    </r>
    <r>
      <rPr>
        <b/>
        <sz val="12"/>
        <color indexed="8"/>
        <rFont val="Calibri"/>
        <family val="2"/>
      </rPr>
      <t>ɣ</t>
    </r>
    <r>
      <rPr>
        <b/>
        <vertAlign val="subscript"/>
        <sz val="12"/>
        <color indexed="8"/>
        <rFont val="Calibri"/>
        <family val="2"/>
      </rPr>
      <t>1</t>
    </r>
    <r>
      <rPr>
        <sz val="12"/>
        <color indexed="8"/>
        <rFont val="Calibri"/>
        <family val="2"/>
      </rPr>
      <t xml:space="preserve"> </t>
    </r>
  </si>
  <si>
    <r>
      <t xml:space="preserve">valutazione rispetto all' efficacia dell' attività di preparazione per il riutilizzo e riciclo  - </t>
    </r>
    <r>
      <rPr>
        <b/>
        <sz val="12"/>
        <color indexed="8"/>
        <rFont val="Calibri"/>
        <family val="2"/>
      </rPr>
      <t>ɣ</t>
    </r>
    <r>
      <rPr>
        <b/>
        <vertAlign val="subscript"/>
        <sz val="12"/>
        <color indexed="8"/>
        <rFont val="Calibri"/>
        <family val="2"/>
      </rPr>
      <t>2</t>
    </r>
    <r>
      <rPr>
        <sz val="12"/>
        <color indexed="8"/>
        <rFont val="Calibri"/>
        <family val="2"/>
      </rPr>
      <t xml:space="preserve"> </t>
    </r>
  </si>
  <si>
    <r>
      <t xml:space="preserve">valutazione rispetto alla soddisfazione degli utenti del servizio  - </t>
    </r>
    <r>
      <rPr>
        <b/>
        <sz val="12"/>
        <color indexed="8"/>
        <rFont val="Calibri"/>
        <family val="2"/>
      </rPr>
      <t>ɣ</t>
    </r>
    <r>
      <rPr>
        <b/>
        <vertAlign val="subscript"/>
        <sz val="12"/>
        <color indexed="8"/>
        <rFont val="Calibri"/>
        <family val="2"/>
      </rPr>
      <t>3</t>
    </r>
    <r>
      <rPr>
        <sz val="12"/>
        <color indexed="8"/>
        <rFont val="Calibri"/>
        <family val="2"/>
      </rPr>
      <t xml:space="preserve"> </t>
    </r>
  </si>
  <si>
    <r>
      <t xml:space="preserve">Totale </t>
    </r>
    <r>
      <rPr>
        <b/>
        <sz val="12"/>
        <color indexed="8"/>
        <rFont val="Symbol"/>
        <family val="1"/>
        <charset val="2"/>
      </rPr>
      <t>g</t>
    </r>
  </si>
  <si>
    <r>
      <t xml:space="preserve">Coefficiente di gradualità </t>
    </r>
    <r>
      <rPr>
        <b/>
        <sz val="12"/>
        <color indexed="8"/>
        <rFont val="Arial"/>
        <family val="2"/>
      </rPr>
      <t>(1+</t>
    </r>
    <r>
      <rPr>
        <b/>
        <sz val="12"/>
        <color indexed="8"/>
        <rFont val="Symbol"/>
        <family val="1"/>
        <charset val="2"/>
      </rPr>
      <t>g</t>
    </r>
    <r>
      <rPr>
        <b/>
        <sz val="12"/>
        <color indexed="8"/>
        <rFont val="Arial"/>
        <family val="2"/>
      </rPr>
      <t>)</t>
    </r>
  </si>
  <si>
    <t>Verifica del limite di crescita</t>
  </si>
  <si>
    <r>
      <t>rpi</t>
    </r>
    <r>
      <rPr>
        <i/>
        <vertAlign val="subscript"/>
        <sz val="12"/>
        <color indexed="8"/>
        <rFont val="Calibri"/>
        <family val="2"/>
      </rPr>
      <t>a</t>
    </r>
  </si>
  <si>
    <t>MTR</t>
  </si>
  <si>
    <r>
      <t xml:space="preserve">coefficiente di recupero di produttività - </t>
    </r>
    <r>
      <rPr>
        <b/>
        <sz val="12"/>
        <color indexed="8"/>
        <rFont val="Calibri"/>
        <family val="2"/>
      </rPr>
      <t>X</t>
    </r>
    <r>
      <rPr>
        <vertAlign val="subscript"/>
        <sz val="12"/>
        <color indexed="8"/>
        <rFont val="Calibri"/>
        <family val="2"/>
      </rPr>
      <t>a</t>
    </r>
    <r>
      <rPr>
        <sz val="12"/>
        <color indexed="8"/>
        <rFont val="Calibri"/>
        <family val="2"/>
      </rPr>
      <t xml:space="preserve"> </t>
    </r>
  </si>
  <si>
    <r>
      <t>coeff. per il miglioramento previsto della qualità -</t>
    </r>
    <r>
      <rPr>
        <b/>
        <sz val="12"/>
        <color indexed="8"/>
        <rFont val="Calibri"/>
        <family val="2"/>
      </rPr>
      <t xml:space="preserve"> QL</t>
    </r>
    <r>
      <rPr>
        <b/>
        <vertAlign val="subscript"/>
        <sz val="12"/>
        <color indexed="8"/>
        <rFont val="Calibri"/>
        <family val="2"/>
      </rPr>
      <t>a</t>
    </r>
    <r>
      <rPr>
        <b/>
        <sz val="12"/>
        <color indexed="8"/>
        <rFont val="Calibri"/>
        <family val="2"/>
      </rPr>
      <t xml:space="preserve"> </t>
    </r>
  </si>
  <si>
    <r>
      <t xml:space="preserve">coeff. per la valorizzazione di modifiche del perimetro gestionale  - </t>
    </r>
    <r>
      <rPr>
        <b/>
        <sz val="12"/>
        <color indexed="8"/>
        <rFont val="Calibri"/>
        <family val="2"/>
      </rPr>
      <t>PG</t>
    </r>
    <r>
      <rPr>
        <b/>
        <vertAlign val="subscript"/>
        <sz val="12"/>
        <color indexed="8"/>
        <rFont val="Calibri"/>
        <family val="2"/>
      </rPr>
      <t>a</t>
    </r>
    <r>
      <rPr>
        <sz val="12"/>
        <color indexed="8"/>
        <rFont val="Calibri"/>
        <family val="2"/>
      </rPr>
      <t xml:space="preserve"> </t>
    </r>
  </si>
  <si>
    <r>
      <t xml:space="preserve">coeff. per l'emergenza COVID-19 - </t>
    </r>
    <r>
      <rPr>
        <b/>
        <sz val="12"/>
        <color indexed="8"/>
        <rFont val="Calibri"/>
        <family val="2"/>
      </rPr>
      <t>C19</t>
    </r>
    <r>
      <rPr>
        <b/>
        <vertAlign val="subscript"/>
        <sz val="12"/>
        <color indexed="8"/>
        <rFont val="Calibri"/>
        <family val="2"/>
      </rPr>
      <t>2020</t>
    </r>
    <r>
      <rPr>
        <sz val="12"/>
        <color indexed="8"/>
        <rFont val="Calibri"/>
        <family val="2"/>
      </rPr>
      <t xml:space="preserve"> </t>
    </r>
  </si>
  <si>
    <r>
      <t xml:space="preserve">Parametro per la determinazione del limite alla crescita delle tariffe - </t>
    </r>
    <r>
      <rPr>
        <b/>
        <sz val="12"/>
        <color indexed="8"/>
        <rFont val="Symbol"/>
        <family val="1"/>
        <charset val="2"/>
      </rPr>
      <t>r</t>
    </r>
  </si>
  <si>
    <r>
      <t>(1+</t>
    </r>
    <r>
      <rPr>
        <b/>
        <sz val="12"/>
        <color indexed="8"/>
        <rFont val="Symbol"/>
        <family val="1"/>
        <charset val="2"/>
      </rPr>
      <t>r</t>
    </r>
    <r>
      <rPr>
        <b/>
        <sz val="12"/>
        <color indexed="8"/>
        <rFont val="Calibri"/>
        <family val="2"/>
      </rPr>
      <t>)</t>
    </r>
  </si>
  <si>
    <r>
      <t xml:space="preserve"> ∑T</t>
    </r>
    <r>
      <rPr>
        <vertAlign val="subscript"/>
        <sz val="12"/>
        <color indexed="8"/>
        <rFont val="Calibri"/>
        <family val="2"/>
      </rPr>
      <t>a</t>
    </r>
  </si>
  <si>
    <r>
      <t xml:space="preserve"> ∑TV</t>
    </r>
    <r>
      <rPr>
        <vertAlign val="subscript"/>
        <sz val="12"/>
        <color indexed="8"/>
        <rFont val="Calibri"/>
        <family val="2"/>
      </rPr>
      <t>a-1</t>
    </r>
  </si>
  <si>
    <r>
      <t xml:space="preserve"> ∑TF</t>
    </r>
    <r>
      <rPr>
        <vertAlign val="subscript"/>
        <sz val="12"/>
        <color indexed="8"/>
        <rFont val="Calibri"/>
        <family val="2"/>
      </rPr>
      <t>a-1</t>
    </r>
  </si>
  <si>
    <r>
      <t xml:space="preserve"> ∑T</t>
    </r>
    <r>
      <rPr>
        <vertAlign val="subscript"/>
        <sz val="12"/>
        <color indexed="8"/>
        <rFont val="Calibri"/>
        <family val="2"/>
      </rPr>
      <t>a-1</t>
    </r>
  </si>
  <si>
    <r>
      <t xml:space="preserve"> ∑T</t>
    </r>
    <r>
      <rPr>
        <b/>
        <vertAlign val="subscript"/>
        <sz val="12"/>
        <color indexed="8"/>
        <rFont val="Calibri"/>
        <family val="2"/>
      </rPr>
      <t>a</t>
    </r>
    <r>
      <rPr>
        <b/>
        <sz val="12"/>
        <color indexed="8"/>
        <rFont val="Calibri"/>
        <family val="2"/>
      </rPr>
      <t>/ ∑T</t>
    </r>
    <r>
      <rPr>
        <b/>
        <vertAlign val="subscript"/>
        <sz val="12"/>
        <color indexed="8"/>
        <rFont val="Calibri"/>
        <family val="2"/>
      </rPr>
      <t>a-1</t>
    </r>
  </si>
  <si>
    <t>∑Tmax  (entrate tariffarie massime applicabili nel rispetto del limite di crescita)</t>
  </si>
  <si>
    <t>delta ( ∑Ta-∑Tmax)</t>
  </si>
  <si>
    <t>Riclassificazione dei costi fissi e variabili per il rispetto condizione art. 3 MTR</t>
  </si>
  <si>
    <r>
      <rPr>
        <sz val="12"/>
        <color indexed="8"/>
        <rFont val="Calibri"/>
        <family val="2"/>
      </rPr>
      <t xml:space="preserve">riclassifica </t>
    </r>
    <r>
      <rPr>
        <b/>
        <sz val="12"/>
        <color indexed="8"/>
        <rFont val="Calibri"/>
        <family val="2"/>
      </rPr>
      <t>TV</t>
    </r>
    <r>
      <rPr>
        <b/>
        <vertAlign val="subscript"/>
        <sz val="12"/>
        <color indexed="8"/>
        <rFont val="Calibri"/>
        <family val="2"/>
      </rPr>
      <t>a</t>
    </r>
    <r>
      <rPr>
        <b/>
        <sz val="12"/>
        <color indexed="8"/>
        <rFont val="Calibri"/>
        <family val="2"/>
      </rPr>
      <t xml:space="preserve"> </t>
    </r>
  </si>
  <si>
    <r>
      <rPr>
        <sz val="12"/>
        <color indexed="8"/>
        <rFont val="Calibri"/>
        <family val="2"/>
      </rPr>
      <t>riclassifica</t>
    </r>
    <r>
      <rPr>
        <b/>
        <sz val="12"/>
        <color indexed="8"/>
        <rFont val="Calibri"/>
        <family val="2"/>
      </rPr>
      <t xml:space="preserve"> TF</t>
    </r>
    <r>
      <rPr>
        <b/>
        <vertAlign val="subscript"/>
        <sz val="12"/>
        <color indexed="8"/>
        <rFont val="Calibri"/>
        <family val="2"/>
      </rPr>
      <t>a</t>
    </r>
  </si>
  <si>
    <t xml:space="preserve">Attività esterne Ciclo integrato RU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</si>
</sst>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_-;\-* #,##0_-;_-* &quot;-&quot;??_-;_-@_-"/>
    <numFmt numFmtId="167" formatCode="0.000"/>
    <numFmt numFmtId="168" formatCode="_-* #,##0.000_-;\-* #,##0.000_-;_-* &quot;-&quot;??_-;_-@_-"/>
    <numFmt numFmtId="169" formatCode="_-* #,##0.0000\ _€_-;\-* #,##0.0000\ _€_-;_-* &quot;-&quot;??\ _€_-;_-@_-"/>
    <numFmt numFmtId="170" formatCode="0.0%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6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sz val="12"/>
      <color indexed="8"/>
      <name val="Calibri"/>
      <family val="2"/>
    </font>
    <font>
      <b/>
      <sz val="12"/>
      <color indexed="63"/>
      <name val="Calibri"/>
      <family val="2"/>
    </font>
    <font>
      <sz val="12"/>
      <color indexed="63"/>
      <name val="Calibri"/>
      <family val="2"/>
    </font>
    <font>
      <sz val="12"/>
      <color indexed="10"/>
      <name val="Calibri"/>
      <family val="2"/>
    </font>
    <font>
      <b/>
      <sz val="16"/>
      <color indexed="30"/>
      <name val="Calibri"/>
      <family val="2"/>
    </font>
    <font>
      <b/>
      <sz val="12"/>
      <color indexed="8"/>
      <name val="Calibri"/>
      <family val="2"/>
    </font>
    <font>
      <b/>
      <sz val="12"/>
      <color indexed="30"/>
      <name val="Calibri"/>
      <family val="2"/>
    </font>
    <font>
      <sz val="8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vertAlign val="superscript"/>
      <sz val="12"/>
      <color indexed="8"/>
      <name val="Calibri"/>
      <family val="2"/>
    </font>
    <font>
      <b/>
      <vertAlign val="subscript"/>
      <sz val="12"/>
      <color indexed="8"/>
      <name val="Calibri"/>
      <family val="2"/>
    </font>
    <font>
      <b/>
      <i/>
      <sz val="12"/>
      <color indexed="8"/>
      <name val="Calibri"/>
      <family val="2"/>
    </font>
    <font>
      <b/>
      <i/>
      <vertAlign val="subscript"/>
      <sz val="12"/>
      <color indexed="8"/>
      <name val="Calibri"/>
      <family val="2"/>
    </font>
    <font>
      <i/>
      <sz val="12"/>
      <color indexed="8"/>
      <name val="Calibri"/>
      <family val="2"/>
    </font>
    <font>
      <b/>
      <sz val="14"/>
      <color indexed="60"/>
      <name val="Calibri"/>
      <family val="2"/>
    </font>
    <font>
      <b/>
      <sz val="12"/>
      <color indexed="60"/>
      <name val="Calibri"/>
      <family val="2"/>
    </font>
    <font>
      <b/>
      <i/>
      <sz val="11"/>
      <color indexed="60"/>
      <name val="Calibri"/>
      <family val="2"/>
    </font>
    <font>
      <b/>
      <i/>
      <vertAlign val="subscript"/>
      <sz val="11"/>
      <color indexed="60"/>
      <name val="Calibri"/>
      <family val="2"/>
    </font>
    <font>
      <b/>
      <sz val="14"/>
      <color indexed="8"/>
      <name val="Arial"/>
      <family val="2"/>
    </font>
    <font>
      <i/>
      <vertAlign val="subscript"/>
      <sz val="12"/>
      <color indexed="8"/>
      <name val="Calibri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Symbol"/>
      <family val="1"/>
      <charset val="2"/>
    </font>
    <font>
      <b/>
      <sz val="11"/>
      <color indexed="60"/>
      <name val="Calibri"/>
      <family val="2"/>
    </font>
    <font>
      <vertAlign val="subscript"/>
      <sz val="12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gray125">
        <bgColor indexed="9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193">
    <xf numFmtId="0" fontId="0" fillId="0" borderId="0" xfId="0"/>
    <xf numFmtId="0" fontId="3" fillId="2" borderId="2" xfId="0" applyFont="1" applyFill="1" applyBorder="1" applyAlignment="1">
      <alignment horizontal="left" vertical="center"/>
    </xf>
    <xf numFmtId="0" fontId="5" fillId="2" borderId="2" xfId="0" applyFont="1" applyFill="1" applyBorder="1"/>
    <xf numFmtId="0" fontId="3" fillId="2" borderId="2" xfId="0" applyFont="1" applyFill="1" applyBorder="1"/>
    <xf numFmtId="0" fontId="7" fillId="2" borderId="0" xfId="0" applyFont="1" applyFill="1"/>
    <xf numFmtId="0" fontId="11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" fillId="2" borderId="0" xfId="3" applyFill="1" applyBorder="1"/>
    <xf numFmtId="0" fontId="7" fillId="2" borderId="10" xfId="0" applyFont="1" applyFill="1" applyBorder="1" applyAlignment="1">
      <alignment vertical="center"/>
    </xf>
    <xf numFmtId="165" fontId="17" fillId="2" borderId="11" xfId="1" applyNumberFormat="1" applyFont="1" applyFill="1" applyBorder="1" applyAlignment="1" applyProtection="1">
      <alignment horizontal="center" vertical="center"/>
      <protection locked="0"/>
    </xf>
    <xf numFmtId="166" fontId="17" fillId="3" borderId="11" xfId="1" applyNumberFormat="1" applyFont="1" applyFill="1" applyBorder="1" applyAlignment="1" applyProtection="1">
      <alignment horizontal="center" vertical="center"/>
      <protection locked="0"/>
    </xf>
    <xf numFmtId="166" fontId="1" fillId="2" borderId="12" xfId="1" applyNumberFormat="1" applyFont="1" applyFill="1" applyBorder="1" applyAlignment="1">
      <alignment horizontal="center" vertical="center"/>
    </xf>
    <xf numFmtId="166" fontId="17" fillId="2" borderId="11" xfId="1" applyNumberFormat="1" applyFont="1" applyFill="1" applyBorder="1" applyAlignment="1" applyProtection="1">
      <alignment horizontal="center" vertical="center"/>
      <protection locked="0"/>
    </xf>
    <xf numFmtId="166" fontId="1" fillId="3" borderId="12" xfId="1" applyNumberFormat="1" applyFont="1" applyFill="1" applyBorder="1" applyAlignment="1">
      <alignment horizontal="center" vertical="center"/>
    </xf>
    <xf numFmtId="166" fontId="18" fillId="5" borderId="12" xfId="1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7" fillId="0" borderId="0" xfId="0" applyFont="1"/>
    <xf numFmtId="0" fontId="7" fillId="2" borderId="13" xfId="0" applyFont="1" applyFill="1" applyBorder="1" applyAlignment="1">
      <alignment vertical="center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166" fontId="17" fillId="0" borderId="11" xfId="1" applyNumberFormat="1" applyFont="1" applyFill="1" applyBorder="1" applyAlignment="1" applyProtection="1">
      <alignment horizontal="center" vertical="center"/>
      <protection locked="0"/>
    </xf>
    <xf numFmtId="165" fontId="17" fillId="0" borderId="11" xfId="1" applyNumberFormat="1" applyFont="1" applyFill="1" applyBorder="1" applyAlignment="1" applyProtection="1">
      <alignment horizontal="center" vertical="center"/>
      <protection locked="0"/>
    </xf>
    <xf numFmtId="0" fontId="23" fillId="2" borderId="0" xfId="0" applyFont="1" applyFill="1"/>
    <xf numFmtId="0" fontId="23" fillId="2" borderId="10" xfId="0" applyFont="1" applyFill="1" applyBorder="1" applyAlignment="1">
      <alignment vertical="center"/>
    </xf>
    <xf numFmtId="0" fontId="12" fillId="5" borderId="8" xfId="0" applyFont="1" applyFill="1" applyBorder="1" applyAlignment="1">
      <alignment vertical="center"/>
    </xf>
    <xf numFmtId="166" fontId="18" fillId="5" borderId="9" xfId="1" applyNumberFormat="1" applyFont="1" applyFill="1" applyBorder="1" applyAlignment="1" applyProtection="1">
      <alignment horizontal="center" vertical="center"/>
      <protection locked="0"/>
    </xf>
    <xf numFmtId="166" fontId="18" fillId="5" borderId="14" xfId="1" applyNumberFormat="1" applyFont="1" applyFill="1" applyBorder="1" applyAlignment="1" applyProtection="1">
      <alignment horizontal="center" vertical="center"/>
      <protection locked="0"/>
    </xf>
    <xf numFmtId="166" fontId="17" fillId="2" borderId="17" xfId="1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>
      <alignment vertical="center"/>
    </xf>
    <xf numFmtId="166" fontId="17" fillId="2" borderId="4" xfId="1" applyNumberFormat="1" applyFont="1" applyFill="1" applyBorder="1" applyAlignment="1" applyProtection="1">
      <alignment horizontal="center" vertical="center"/>
      <protection locked="0"/>
    </xf>
    <xf numFmtId="166" fontId="17" fillId="3" borderId="18" xfId="1" applyNumberFormat="1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>
      <alignment vertical="center"/>
    </xf>
    <xf numFmtId="166" fontId="17" fillId="2" borderId="20" xfId="1" applyNumberFormat="1" applyFon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>
      <alignment vertical="center"/>
    </xf>
    <xf numFmtId="0" fontId="7" fillId="2" borderId="22" xfId="0" applyFont="1" applyFill="1" applyBorder="1" applyAlignment="1">
      <alignment vertical="center"/>
    </xf>
    <xf numFmtId="166" fontId="17" fillId="3" borderId="24" xfId="1" applyNumberFormat="1" applyFont="1" applyFill="1" applyBorder="1" applyAlignment="1" applyProtection="1">
      <alignment horizontal="center" vertical="center"/>
      <protection locked="0"/>
    </xf>
    <xf numFmtId="166" fontId="17" fillId="2" borderId="25" xfId="1" applyNumberFormat="1" applyFont="1" applyFill="1" applyBorder="1" applyAlignment="1" applyProtection="1">
      <alignment horizontal="center" vertical="center"/>
      <protection locked="0"/>
    </xf>
    <xf numFmtId="166" fontId="17" fillId="3" borderId="20" xfId="1" applyNumberFormat="1" applyFont="1" applyFill="1" applyBorder="1" applyAlignment="1" applyProtection="1">
      <alignment horizontal="center" vertical="center"/>
      <protection locked="0"/>
    </xf>
    <xf numFmtId="0" fontId="7" fillId="2" borderId="19" xfId="0" quotePrefix="1" applyFont="1" applyFill="1" applyBorder="1" applyAlignment="1">
      <alignment vertical="center"/>
    </xf>
    <xf numFmtId="166" fontId="17" fillId="2" borderId="9" xfId="1" applyNumberFormat="1" applyFont="1" applyFill="1" applyBorder="1" applyAlignment="1" applyProtection="1">
      <alignment horizontal="center" vertical="center"/>
      <protection locked="0"/>
    </xf>
    <xf numFmtId="166" fontId="17" fillId="0" borderId="26" xfId="1" applyNumberFormat="1" applyFont="1" applyFill="1" applyBorder="1" applyAlignment="1" applyProtection="1">
      <alignment horizontal="center" vertical="center"/>
      <protection locked="0"/>
    </xf>
    <xf numFmtId="166" fontId="17" fillId="0" borderId="24" xfId="1" applyNumberFormat="1" applyFont="1" applyFill="1" applyBorder="1" applyAlignment="1" applyProtection="1">
      <alignment horizontal="center" vertical="center"/>
      <protection locked="0"/>
    </xf>
    <xf numFmtId="166" fontId="17" fillId="2" borderId="26" xfId="1" applyNumberFormat="1" applyFont="1" applyFill="1" applyBorder="1" applyAlignment="1" applyProtection="1">
      <alignment horizontal="center" vertical="center"/>
      <protection locked="0"/>
    </xf>
    <xf numFmtId="166" fontId="17" fillId="0" borderId="20" xfId="1" applyNumberFormat="1" applyFont="1" applyFill="1" applyBorder="1" applyAlignment="1" applyProtection="1">
      <alignment horizontal="center" vertical="center"/>
      <protection locked="0"/>
    </xf>
    <xf numFmtId="166" fontId="17" fillId="0" borderId="9" xfId="1" applyNumberFormat="1" applyFont="1" applyFill="1" applyBorder="1" applyAlignment="1" applyProtection="1">
      <alignment horizontal="center" vertical="center"/>
      <protection locked="0"/>
    </xf>
    <xf numFmtId="43" fontId="17" fillId="3" borderId="11" xfId="1" applyNumberFormat="1" applyFont="1" applyFill="1" applyBorder="1" applyAlignment="1" applyProtection="1">
      <alignment horizontal="center" vertical="center"/>
      <protection locked="0"/>
    </xf>
    <xf numFmtId="0" fontId="12" fillId="5" borderId="27" xfId="0" applyFont="1" applyFill="1" applyBorder="1" applyAlignment="1">
      <alignment vertical="center"/>
    </xf>
    <xf numFmtId="0" fontId="7" fillId="2" borderId="27" xfId="0" applyFont="1" applyFill="1" applyBorder="1" applyAlignment="1">
      <alignment vertical="center"/>
    </xf>
    <xf numFmtId="166" fontId="17" fillId="2" borderId="29" xfId="1" applyNumberFormat="1" applyFont="1" applyFill="1" applyBorder="1" applyAlignment="1" applyProtection="1">
      <alignment horizontal="center" vertical="center"/>
      <protection locked="0"/>
    </xf>
    <xf numFmtId="166" fontId="17" fillId="0" borderId="29" xfId="1" applyNumberFormat="1" applyFont="1" applyFill="1" applyBorder="1" applyAlignment="1" applyProtection="1">
      <alignment horizontal="center" vertical="center"/>
      <protection locked="0"/>
    </xf>
    <xf numFmtId="166" fontId="17" fillId="3" borderId="28" xfId="1" applyNumberFormat="1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>
      <alignment vertical="center"/>
    </xf>
    <xf numFmtId="0" fontId="7" fillId="2" borderId="17" xfId="0" applyFont="1" applyFill="1" applyBorder="1"/>
    <xf numFmtId="0" fontId="25" fillId="2" borderId="17" xfId="0" applyFont="1" applyFill="1" applyBorder="1" applyAlignment="1" applyProtection="1">
      <alignment horizontal="center"/>
      <protection locked="0"/>
    </xf>
    <xf numFmtId="166" fontId="17" fillId="3" borderId="30" xfId="1" applyNumberFormat="1" applyFont="1" applyFill="1" applyBorder="1" applyAlignment="1" applyProtection="1">
      <alignment horizontal="center" vertical="center"/>
      <protection locked="0"/>
    </xf>
    <xf numFmtId="166" fontId="17" fillId="3" borderId="14" xfId="1" applyNumberFormat="1" applyFont="1" applyFill="1" applyBorder="1" applyAlignment="1" applyProtection="1">
      <alignment horizontal="center" vertical="center"/>
      <protection locked="0"/>
    </xf>
    <xf numFmtId="166" fontId="18" fillId="5" borderId="28" xfId="1" applyNumberFormat="1" applyFont="1" applyFill="1" applyBorder="1" applyAlignment="1" applyProtection="1">
      <alignment horizontal="center" vertical="center"/>
      <protection locked="0"/>
    </xf>
    <xf numFmtId="166" fontId="18" fillId="5" borderId="31" xfId="1" applyNumberFormat="1" applyFont="1" applyFill="1" applyBorder="1" applyAlignment="1" applyProtection="1">
      <alignment horizontal="center" vertical="center"/>
      <protection locked="0"/>
    </xf>
    <xf numFmtId="0" fontId="7" fillId="2" borderId="33" xfId="0" applyFont="1" applyFill="1" applyBorder="1" applyAlignment="1">
      <alignment vertical="center"/>
    </xf>
    <xf numFmtId="165" fontId="17" fillId="2" borderId="34" xfId="1" applyNumberFormat="1" applyFont="1" applyFill="1" applyBorder="1" applyAlignment="1" applyProtection="1">
      <alignment horizontal="center" vertical="center"/>
      <protection locked="0"/>
    </xf>
    <xf numFmtId="9" fontId="17" fillId="0" borderId="32" xfId="2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28" fillId="2" borderId="38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7" xfId="0" applyFont="1" applyFill="1" applyBorder="1"/>
    <xf numFmtId="164" fontId="17" fillId="2" borderId="42" xfId="1" applyFont="1" applyFill="1" applyBorder="1" applyAlignment="1" applyProtection="1">
      <alignment horizontal="center" vertical="center"/>
      <protection locked="0"/>
    </xf>
    <xf numFmtId="0" fontId="23" fillId="2" borderId="8" xfId="0" applyFont="1" applyFill="1" applyBorder="1" applyAlignment="1">
      <alignment vertical="center"/>
    </xf>
    <xf numFmtId="165" fontId="5" fillId="2" borderId="43" xfId="1" applyNumberFormat="1" applyFont="1" applyFill="1" applyBorder="1" applyAlignment="1" applyProtection="1">
      <alignment horizontal="center" vertical="center"/>
      <protection locked="0"/>
    </xf>
    <xf numFmtId="165" fontId="5" fillId="6" borderId="44" xfId="1" applyNumberFormat="1" applyFont="1" applyFill="1" applyBorder="1" applyAlignment="1" applyProtection="1">
      <alignment horizontal="center" vertical="center"/>
      <protection locked="0"/>
    </xf>
    <xf numFmtId="164" fontId="1" fillId="0" borderId="45" xfId="1" applyFont="1" applyFill="1" applyBorder="1" applyAlignment="1" applyProtection="1">
      <alignment horizontal="center" vertical="center"/>
      <protection locked="0"/>
    </xf>
    <xf numFmtId="0" fontId="5" fillId="2" borderId="40" xfId="0" applyFont="1" applyFill="1" applyBorder="1" applyAlignment="1" applyProtection="1">
      <alignment horizontal="center" vertical="center"/>
      <protection locked="0"/>
    </xf>
    <xf numFmtId="0" fontId="5" fillId="2" borderId="43" xfId="0" applyFont="1" applyFill="1" applyBorder="1" applyAlignment="1" applyProtection="1">
      <alignment horizontal="center" vertical="center"/>
      <protection locked="0"/>
    </xf>
    <xf numFmtId="0" fontId="18" fillId="5" borderId="48" xfId="0" applyFont="1" applyFill="1" applyBorder="1" applyAlignment="1">
      <alignment horizontal="center" vertical="center"/>
    </xf>
    <xf numFmtId="0" fontId="18" fillId="5" borderId="49" xfId="0" applyFont="1" applyFill="1" applyBorder="1" applyAlignment="1">
      <alignment horizontal="center" vertical="center"/>
    </xf>
    <xf numFmtId="168" fontId="18" fillId="5" borderId="50" xfId="1" applyNumberFormat="1" applyFont="1" applyFill="1" applyBorder="1" applyAlignment="1" applyProtection="1">
      <alignment vertical="center"/>
      <protection locked="0"/>
    </xf>
    <xf numFmtId="0" fontId="18" fillId="5" borderId="35" xfId="0" applyFont="1" applyFill="1" applyBorder="1" applyAlignment="1">
      <alignment horizontal="center" vertical="center"/>
    </xf>
    <xf numFmtId="0" fontId="18" fillId="5" borderId="36" xfId="0" applyFont="1" applyFill="1" applyBorder="1" applyAlignment="1">
      <alignment horizontal="center" vertical="center"/>
    </xf>
    <xf numFmtId="169" fontId="18" fillId="5" borderId="34" xfId="1" applyNumberFormat="1" applyFont="1" applyFill="1" applyBorder="1" applyAlignment="1" applyProtection="1">
      <alignment horizontal="center" vertical="center"/>
      <protection locked="0"/>
    </xf>
    <xf numFmtId="0" fontId="23" fillId="7" borderId="6" xfId="0" applyFont="1" applyFill="1" applyBorder="1"/>
    <xf numFmtId="170" fontId="17" fillId="7" borderId="42" xfId="2" applyNumberFormat="1" applyFont="1" applyFill="1" applyBorder="1" applyAlignment="1">
      <alignment horizontal="center"/>
    </xf>
    <xf numFmtId="10" fontId="17" fillId="6" borderId="45" xfId="0" applyNumberFormat="1" applyFont="1" applyFill="1" applyBorder="1" applyAlignment="1" applyProtection="1">
      <alignment horizontal="center" vertical="center"/>
      <protection locked="0"/>
    </xf>
    <xf numFmtId="10" fontId="17" fillId="2" borderId="45" xfId="0" applyNumberFormat="1" applyFont="1" applyFill="1" applyBorder="1" applyAlignment="1" applyProtection="1">
      <alignment horizontal="center" vertical="center"/>
      <protection locked="0"/>
    </xf>
    <xf numFmtId="170" fontId="18" fillId="5" borderId="45" xfId="2" applyNumberFormat="1" applyFont="1" applyFill="1" applyBorder="1" applyAlignment="1">
      <alignment horizontal="center" vertical="center"/>
    </xf>
    <xf numFmtId="168" fontId="18" fillId="5" borderId="45" xfId="1" applyNumberFormat="1" applyFont="1" applyFill="1" applyBorder="1" applyAlignment="1">
      <alignment vertical="center"/>
    </xf>
    <xf numFmtId="0" fontId="7" fillId="5" borderId="8" xfId="0" applyFont="1" applyFill="1" applyBorder="1" applyAlignment="1">
      <alignment vertical="center"/>
    </xf>
    <xf numFmtId="166" fontId="18" fillId="5" borderId="45" xfId="1" applyNumberFormat="1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>
      <alignment vertical="center"/>
    </xf>
    <xf numFmtId="165" fontId="1" fillId="0" borderId="45" xfId="1" applyNumberFormat="1" applyFont="1" applyFill="1" applyBorder="1" applyAlignment="1" applyProtection="1">
      <alignment horizontal="center" vertical="center"/>
      <protection locked="0"/>
    </xf>
    <xf numFmtId="164" fontId="7" fillId="2" borderId="0" xfId="0" applyNumberFormat="1" applyFont="1" applyFill="1"/>
    <xf numFmtId="0" fontId="12" fillId="2" borderId="37" xfId="0" applyFont="1" applyFill="1" applyBorder="1" applyAlignment="1">
      <alignment horizontal="center" vertical="center"/>
    </xf>
    <xf numFmtId="167" fontId="18" fillId="5" borderId="47" xfId="1" applyNumberFormat="1" applyFont="1" applyFill="1" applyBorder="1" applyAlignment="1" applyProtection="1">
      <alignment horizontal="right" vertical="center"/>
      <protection locked="0"/>
    </xf>
    <xf numFmtId="0" fontId="7" fillId="2" borderId="17" xfId="0" applyFont="1" applyFill="1" applyBorder="1" applyAlignment="1">
      <alignment horizontal="center"/>
    </xf>
    <xf numFmtId="0" fontId="12" fillId="8" borderId="40" xfId="0" applyFont="1" applyFill="1" applyBorder="1" applyAlignment="1">
      <alignment vertical="center"/>
    </xf>
    <xf numFmtId="0" fontId="7" fillId="2" borderId="52" xfId="0" applyFont="1" applyFill="1" applyBorder="1"/>
    <xf numFmtId="166" fontId="17" fillId="3" borderId="42" xfId="1" applyNumberFormat="1" applyFont="1" applyFill="1" applyBorder="1" applyAlignment="1">
      <alignment horizontal="center" vertical="center"/>
    </xf>
    <xf numFmtId="9" fontId="7" fillId="2" borderId="0" xfId="2" applyFont="1" applyFill="1"/>
    <xf numFmtId="0" fontId="12" fillId="8" borderId="46" xfId="0" applyFont="1" applyFill="1" applyBorder="1" applyAlignment="1">
      <alignment vertical="center"/>
    </xf>
    <xf numFmtId="0" fontId="7" fillId="2" borderId="53" xfId="0" applyFont="1" applyFill="1" applyBorder="1"/>
    <xf numFmtId="166" fontId="17" fillId="3" borderId="47" xfId="1" applyNumberFormat="1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/>
    <xf numFmtId="0" fontId="7" fillId="2" borderId="17" xfId="0" applyFont="1" applyFill="1" applyBorder="1" applyProtection="1">
      <protection locked="0"/>
    </xf>
    <xf numFmtId="0" fontId="7" fillId="3" borderId="3" xfId="0" applyFont="1" applyFill="1" applyBorder="1" applyAlignment="1">
      <alignment vertical="center"/>
    </xf>
    <xf numFmtId="0" fontId="7" fillId="3" borderId="27" xfId="0" applyFont="1" applyFill="1" applyBorder="1" applyAlignment="1">
      <alignment vertical="center"/>
    </xf>
    <xf numFmtId="165" fontId="1" fillId="2" borderId="47" xfId="1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Protection="1">
      <protection locked="0"/>
    </xf>
    <xf numFmtId="0" fontId="30" fillId="9" borderId="35" xfId="0" applyFont="1" applyFill="1" applyBorder="1" applyAlignment="1">
      <alignment vertical="center"/>
    </xf>
    <xf numFmtId="0" fontId="28" fillId="2" borderId="16" xfId="0" applyFont="1" applyFill="1" applyBorder="1" applyAlignment="1">
      <alignment horizontal="center" vertical="center"/>
    </xf>
    <xf numFmtId="166" fontId="17" fillId="0" borderId="54" xfId="1" applyNumberFormat="1" applyFont="1" applyFill="1" applyBorder="1" applyAlignment="1" applyProtection="1">
      <alignment horizontal="center" vertical="center"/>
      <protection locked="0"/>
    </xf>
    <xf numFmtId="166" fontId="17" fillId="3" borderId="32" xfId="1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2" borderId="5" xfId="0" applyFont="1" applyFill="1" applyBorder="1" applyAlignment="1" applyProtection="1">
      <alignment horizontal="center" vertical="center" wrapText="1"/>
      <protection locked="0"/>
    </xf>
    <xf numFmtId="0" fontId="1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5" fillId="2" borderId="0" xfId="0" applyFont="1" applyFill="1"/>
    <xf numFmtId="0" fontId="3" fillId="2" borderId="0" xfId="0" applyFont="1" applyFill="1"/>
    <xf numFmtId="0" fontId="6" fillId="0" borderId="2" xfId="0" applyFont="1" applyBorder="1" applyAlignment="1">
      <alignment vertic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166" fontId="0" fillId="0" borderId="11" xfId="0" applyNumberFormat="1" applyBorder="1" applyAlignment="1" applyProtection="1">
      <alignment horizontal="center" vertical="center"/>
      <protection locked="0"/>
    </xf>
    <xf numFmtId="0" fontId="21" fillId="2" borderId="0" xfId="0" applyFont="1" applyFill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7" fillId="2" borderId="15" xfId="0" applyFont="1" applyFill="1" applyBorder="1" applyProtection="1">
      <protection locked="0"/>
    </xf>
    <xf numFmtId="0" fontId="12" fillId="2" borderId="16" xfId="0" applyFont="1" applyFill="1" applyBorder="1" applyAlignment="1">
      <alignment horizontal="center"/>
    </xf>
    <xf numFmtId="0" fontId="1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/>
      <protection locked="0"/>
    </xf>
    <xf numFmtId="0" fontId="12" fillId="2" borderId="4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24" fillId="2" borderId="15" xfId="0" applyFont="1" applyFill="1" applyBorder="1" applyProtection="1">
      <protection locked="0"/>
    </xf>
    <xf numFmtId="0" fontId="25" fillId="2" borderId="0" xfId="0" applyFont="1" applyFill="1" applyAlignment="1">
      <alignment horizontal="center"/>
    </xf>
    <xf numFmtId="0" fontId="25" fillId="2" borderId="0" xfId="0" applyFont="1" applyFill="1" applyAlignment="1" applyProtection="1">
      <alignment horizontal="center"/>
      <protection locked="0"/>
    </xf>
    <xf numFmtId="0" fontId="12" fillId="2" borderId="18" xfId="0" applyFont="1" applyFill="1" applyBorder="1" applyAlignment="1">
      <alignment horizontal="center" vertical="center"/>
    </xf>
    <xf numFmtId="0" fontId="26" fillId="2" borderId="15" xfId="0" applyFont="1" applyFill="1" applyBorder="1" applyProtection="1">
      <protection locked="0"/>
    </xf>
    <xf numFmtId="0" fontId="12" fillId="2" borderId="16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0" fillId="4" borderId="35" xfId="0" applyFill="1" applyBorder="1" applyAlignment="1" applyProtection="1">
      <alignment horizontal="center" vertical="center"/>
      <protection locked="0"/>
    </xf>
    <xf numFmtId="0" fontId="0" fillId="4" borderId="36" xfId="0" applyFill="1" applyBorder="1" applyAlignment="1" applyProtection="1">
      <alignment horizontal="center" vertical="center"/>
      <protection locked="0"/>
    </xf>
    <xf numFmtId="0" fontId="7" fillId="0" borderId="33" xfId="0" applyFont="1" applyBorder="1" applyAlignment="1">
      <alignment vertical="center"/>
    </xf>
    <xf numFmtId="0" fontId="12" fillId="0" borderId="1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37" xfId="0" applyBorder="1" applyAlignment="1" applyProtection="1">
      <alignment horizontal="center" vertical="center"/>
      <protection locked="0"/>
    </xf>
    <xf numFmtId="0" fontId="0" fillId="4" borderId="39" xfId="0" applyFill="1" applyBorder="1" applyAlignment="1">
      <alignment horizontal="center" vertical="center"/>
    </xf>
    <xf numFmtId="0" fontId="0" fillId="4" borderId="40" xfId="0" applyFill="1" applyBorder="1" applyAlignment="1" applyProtection="1">
      <alignment horizontal="center" vertical="center"/>
      <protection locked="0"/>
    </xf>
    <xf numFmtId="0" fontId="0" fillId="4" borderId="41" xfId="0" applyFill="1" applyBorder="1" applyAlignment="1" applyProtection="1">
      <alignment horizontal="center" vertical="center"/>
      <protection locked="0"/>
    </xf>
    <xf numFmtId="164" fontId="5" fillId="2" borderId="8" xfId="1" applyFont="1" applyFill="1" applyBorder="1" applyAlignment="1" applyProtection="1">
      <alignment horizontal="center" vertical="center"/>
      <protection locked="0"/>
    </xf>
    <xf numFmtId="164" fontId="5" fillId="6" borderId="12" xfId="1" applyFont="1" applyFill="1" applyBorder="1" applyAlignment="1" applyProtection="1">
      <alignment horizontal="center" vertical="center"/>
      <protection locked="0"/>
    </xf>
    <xf numFmtId="0" fontId="0" fillId="4" borderId="43" xfId="0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0" fontId="0" fillId="2" borderId="45" xfId="0" applyFill="1" applyBorder="1" applyAlignment="1" applyProtection="1">
      <alignment horizontal="center" vertical="center"/>
      <protection locked="0"/>
    </xf>
    <xf numFmtId="0" fontId="0" fillId="4" borderId="46" xfId="0" applyFill="1" applyBorder="1" applyAlignment="1" applyProtection="1">
      <alignment horizontal="center" vertical="center"/>
      <protection locked="0"/>
    </xf>
    <xf numFmtId="0" fontId="0" fillId="4" borderId="39" xfId="0" applyFill="1" applyBorder="1" applyAlignment="1" applyProtection="1">
      <alignment horizontal="center" vertical="center"/>
      <protection locked="0"/>
    </xf>
    <xf numFmtId="0" fontId="0" fillId="2" borderId="47" xfId="0" applyFill="1" applyBorder="1" applyAlignment="1" applyProtection="1">
      <alignment horizontal="center" vertical="center"/>
      <protection locked="0"/>
    </xf>
    <xf numFmtId="0" fontId="30" fillId="2" borderId="0" xfId="0" applyFont="1" applyFill="1" applyAlignment="1">
      <alignment horizontal="center" vertical="center"/>
    </xf>
    <xf numFmtId="2" fontId="31" fillId="6" borderId="41" xfId="0" applyNumberFormat="1" applyFont="1" applyFill="1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2" fontId="31" fillId="6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center"/>
    </xf>
    <xf numFmtId="0" fontId="33" fillId="2" borderId="0" xfId="0" applyFont="1" applyFill="1" applyAlignment="1" applyProtection="1">
      <alignment horizontal="center"/>
      <protection locked="0"/>
    </xf>
    <xf numFmtId="0" fontId="12" fillId="7" borderId="51" xfId="0" applyFont="1" applyFill="1" applyBorder="1" applyAlignment="1">
      <alignment horizontal="center"/>
    </xf>
    <xf numFmtId="0" fontId="0" fillId="4" borderId="18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/>
    </xf>
    <xf numFmtId="0" fontId="12" fillId="3" borderId="25" xfId="0" applyFont="1" applyFill="1" applyBorder="1" applyAlignment="1">
      <alignment horizontal="center"/>
    </xf>
    <xf numFmtId="0" fontId="0" fillId="4" borderId="28" xfId="0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12" fillId="8" borderId="41" xfId="0" applyFont="1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12" fillId="8" borderId="39" xfId="0" applyFont="1" applyFill="1" applyBorder="1" applyAlignment="1">
      <alignment horizontal="center" vertical="center"/>
    </xf>
    <xf numFmtId="0" fontId="12" fillId="3" borderId="51" xfId="0" applyFont="1" applyFill="1" applyBorder="1" applyAlignment="1">
      <alignment horizontal="center"/>
    </xf>
    <xf numFmtId="0" fontId="12" fillId="3" borderId="28" xfId="0" applyFont="1" applyFill="1" applyBorder="1" applyAlignment="1">
      <alignment horizontal="center"/>
    </xf>
    <xf numFmtId="0" fontId="30" fillId="9" borderId="36" xfId="0" applyFont="1" applyFill="1" applyBorder="1" applyAlignment="1">
      <alignment horizontal="center" vertical="center"/>
    </xf>
  </cellXfs>
  <cellStyles count="4">
    <cellStyle name="Migliaia" xfId="1" builtinId="3"/>
    <cellStyle name="Normale" xfId="0" builtinId="0"/>
    <cellStyle name="Percentuale" xfId="2" builtinId="5"/>
    <cellStyle name="Tito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</xdr:row>
      <xdr:rowOff>130175</xdr:rowOff>
    </xdr:from>
    <xdr:to>
      <xdr:col>1</xdr:col>
      <xdr:colOff>263525</xdr:colOff>
      <xdr:row>1</xdr:row>
      <xdr:rowOff>257175</xdr:rowOff>
    </xdr:to>
    <xdr:sp macro="" textlink="">
      <xdr:nvSpPr>
        <xdr:cNvPr id="2" name="Connettore 1">
          <a:extLst>
            <a:ext uri="{FF2B5EF4-FFF2-40B4-BE49-F238E27FC236}">
              <a16:creationId xmlns:a16="http://schemas.microsoft.com/office/drawing/2014/main" id="{A3A94D2F-63AD-476A-8E65-C0533349A7E7}"/>
            </a:ext>
          </a:extLst>
        </xdr:cNvPr>
        <xdr:cNvSpPr/>
      </xdr:nvSpPr>
      <xdr:spPr>
        <a:xfrm>
          <a:off x="295275" y="30162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it-IT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988CD-F83C-4E64-8129-69E1CF93C2BA}">
  <sheetPr>
    <tabColor theme="4" tint="0.79998168889431442"/>
    <pageSetUpPr fitToPage="1"/>
  </sheetPr>
  <dimension ref="A1:BI112"/>
  <sheetViews>
    <sheetView showGridLines="0" tabSelected="1" view="pageBreakPreview" topLeftCell="A58" zoomScale="85" zoomScaleNormal="85" workbookViewId="0">
      <selection activeCell="F65" sqref="F65"/>
    </sheetView>
  </sheetViews>
  <sheetFormatPr defaultColWidth="9.7109375" defaultRowHeight="15.75" x14ac:dyDescent="0.25"/>
  <cols>
    <col min="1" max="1" width="2.28515625" style="4" customWidth="1"/>
    <col min="2" max="2" width="114.7109375" style="24" customWidth="1"/>
    <col min="3" max="3" width="20.7109375" style="24" customWidth="1"/>
    <col min="4" max="4" width="5.5703125" style="24" customWidth="1"/>
    <col min="5" max="5" width="21.42578125" style="24" customWidth="1"/>
    <col min="6" max="6" width="17.7109375" style="24" customWidth="1"/>
    <col min="7" max="7" width="18.7109375" style="24" customWidth="1"/>
    <col min="8" max="8" width="2.5703125" style="68" customWidth="1"/>
    <col min="9" max="9" width="7.28515625" style="4" customWidth="1"/>
    <col min="10" max="12" width="2.5703125" style="4" customWidth="1"/>
    <col min="13" max="13" width="2.7109375" style="4" customWidth="1"/>
    <col min="14" max="14" width="38.7109375" style="4" customWidth="1"/>
    <col min="15" max="61" width="9.7109375" style="4"/>
    <col min="62" max="16384" width="9.7109375" style="24"/>
  </cols>
  <sheetData>
    <row r="1" spans="2:14" s="124" customFormat="1" ht="13.5" customHeight="1" x14ac:dyDescent="0.35">
      <c r="B1" s="121"/>
      <c r="C1" s="122" t="s">
        <v>0</v>
      </c>
      <c r="D1" s="122"/>
      <c r="E1" s="122"/>
      <c r="F1" s="122"/>
      <c r="G1" s="122"/>
      <c r="H1" s="123"/>
    </row>
    <row r="2" spans="2:14" s="3" customFormat="1" ht="33" customHeight="1" thickBot="1" x14ac:dyDescent="0.4">
      <c r="B2" s="1" t="s">
        <v>1</v>
      </c>
      <c r="C2" s="125" t="s">
        <v>2</v>
      </c>
      <c r="D2" s="125"/>
      <c r="E2" s="125"/>
      <c r="F2" s="125"/>
      <c r="G2" s="125"/>
      <c r="H2" s="2"/>
    </row>
    <row r="3" spans="2:14" ht="17.25" thickTop="1" thickBot="1" x14ac:dyDescent="0.3">
      <c r="B3" s="4"/>
      <c r="C3" s="126"/>
      <c r="D3" s="126"/>
      <c r="E3" s="127"/>
      <c r="F3" s="127"/>
      <c r="G3" s="128"/>
    </row>
    <row r="4" spans="2:14" ht="32.25" thickBot="1" x14ac:dyDescent="0.3">
      <c r="B4" s="5"/>
      <c r="C4" s="6" t="s">
        <v>3</v>
      </c>
      <c r="D4" s="7"/>
      <c r="E4" s="118" t="s">
        <v>4</v>
      </c>
      <c r="F4" s="119"/>
      <c r="G4" s="120"/>
      <c r="H4" s="129"/>
      <c r="I4" s="8"/>
    </row>
    <row r="5" spans="2:14" ht="56.25" x14ac:dyDescent="0.25">
      <c r="B5" s="9"/>
      <c r="C5" s="10" t="s">
        <v>5</v>
      </c>
      <c r="D5" s="130"/>
      <c r="E5" s="11" t="s">
        <v>6</v>
      </c>
      <c r="F5" s="12" t="s">
        <v>7</v>
      </c>
      <c r="G5" s="12" t="s">
        <v>8</v>
      </c>
      <c r="H5" s="13"/>
      <c r="I5" s="14"/>
      <c r="N5" s="15" t="s">
        <v>9</v>
      </c>
    </row>
    <row r="6" spans="2:14" ht="20.100000000000001" customHeight="1" x14ac:dyDescent="0.25">
      <c r="B6" s="16" t="s">
        <v>10</v>
      </c>
      <c r="C6" s="131" t="s">
        <v>11</v>
      </c>
      <c r="D6" s="132"/>
      <c r="E6" s="17">
        <v>11758.997403689998</v>
      </c>
      <c r="F6" s="17">
        <v>0</v>
      </c>
      <c r="G6" s="18">
        <f>+E6+F6</f>
        <v>11758.997403689998</v>
      </c>
      <c r="N6" s="19" t="s">
        <v>12</v>
      </c>
    </row>
    <row r="7" spans="2:14" ht="20.100000000000001" customHeight="1" x14ac:dyDescent="0.25">
      <c r="B7" s="16" t="s">
        <v>13</v>
      </c>
      <c r="C7" s="131" t="s">
        <v>11</v>
      </c>
      <c r="D7" s="132"/>
      <c r="E7" s="20">
        <v>0</v>
      </c>
      <c r="F7" s="20">
        <v>0</v>
      </c>
      <c r="G7" s="18">
        <f t="shared" ref="G7:G21" si="0">+E7+F7</f>
        <v>0</v>
      </c>
      <c r="N7" s="133" t="s">
        <v>14</v>
      </c>
    </row>
    <row r="8" spans="2:14" ht="20.100000000000001" customHeight="1" x14ac:dyDescent="0.25">
      <c r="B8" s="16" t="s">
        <v>15</v>
      </c>
      <c r="C8" s="131" t="s">
        <v>11</v>
      </c>
      <c r="D8" s="132"/>
      <c r="E8" s="20">
        <v>17995.872488699995</v>
      </c>
      <c r="F8" s="20">
        <v>0</v>
      </c>
      <c r="G8" s="18">
        <f t="shared" si="0"/>
        <v>17995.872488699995</v>
      </c>
      <c r="N8" s="21" t="s">
        <v>16</v>
      </c>
    </row>
    <row r="9" spans="2:14" ht="20.100000000000001" customHeight="1" x14ac:dyDescent="0.25">
      <c r="B9" s="16" t="s">
        <v>17</v>
      </c>
      <c r="C9" s="131" t="s">
        <v>11</v>
      </c>
      <c r="D9" s="132"/>
      <c r="E9" s="20">
        <v>4728.6689144999991</v>
      </c>
      <c r="F9" s="20">
        <v>0</v>
      </c>
      <c r="G9" s="18">
        <f t="shared" si="0"/>
        <v>4728.6689144999991</v>
      </c>
      <c r="N9" s="22" t="s">
        <v>18</v>
      </c>
    </row>
    <row r="10" spans="2:14" ht="20.100000000000001" customHeight="1" x14ac:dyDescent="0.25">
      <c r="B10" s="23" t="s">
        <v>19</v>
      </c>
      <c r="C10" s="131" t="s">
        <v>11</v>
      </c>
      <c r="D10" s="132"/>
      <c r="E10" s="20">
        <v>0</v>
      </c>
      <c r="F10" s="20">
        <v>0</v>
      </c>
      <c r="G10" s="18">
        <f t="shared" si="0"/>
        <v>0</v>
      </c>
      <c r="N10" s="24"/>
    </row>
    <row r="11" spans="2:14" ht="20.100000000000001" customHeight="1" x14ac:dyDescent="0.25">
      <c r="B11" s="25" t="s">
        <v>20</v>
      </c>
      <c r="C11" s="131" t="s">
        <v>11</v>
      </c>
      <c r="D11" s="132"/>
      <c r="E11" s="20">
        <v>0</v>
      </c>
      <c r="F11" s="20">
        <v>0</v>
      </c>
      <c r="G11" s="18">
        <f t="shared" si="0"/>
        <v>0</v>
      </c>
    </row>
    <row r="12" spans="2:14" ht="20.100000000000001" customHeight="1" x14ac:dyDescent="0.25">
      <c r="B12" s="16" t="s">
        <v>21</v>
      </c>
      <c r="C12" s="131" t="s">
        <v>22</v>
      </c>
      <c r="D12" s="132"/>
      <c r="E12" s="26">
        <v>0.6</v>
      </c>
      <c r="F12" s="26">
        <v>0.6</v>
      </c>
      <c r="G12" s="134"/>
    </row>
    <row r="13" spans="2:14" ht="20.100000000000001" customHeight="1" x14ac:dyDescent="0.25">
      <c r="B13" s="16" t="s">
        <v>23</v>
      </c>
      <c r="C13" s="131" t="s">
        <v>22</v>
      </c>
      <c r="D13" s="132"/>
      <c r="E13" s="20">
        <v>0</v>
      </c>
      <c r="F13" s="20">
        <v>0</v>
      </c>
      <c r="G13" s="18">
        <f t="shared" si="0"/>
        <v>0</v>
      </c>
    </row>
    <row r="14" spans="2:14" ht="20.100000000000001" customHeight="1" x14ac:dyDescent="0.25">
      <c r="B14" s="16" t="s">
        <v>24</v>
      </c>
      <c r="C14" s="131" t="s">
        <v>11</v>
      </c>
      <c r="D14" s="132"/>
      <c r="E14" s="20">
        <v>892.32139925999991</v>
      </c>
      <c r="F14" s="20">
        <v>0</v>
      </c>
      <c r="G14" s="18">
        <f t="shared" si="0"/>
        <v>892.32139925999991</v>
      </c>
    </row>
    <row r="15" spans="2:14" ht="20.100000000000001" customHeight="1" x14ac:dyDescent="0.25">
      <c r="B15" s="16" t="s">
        <v>25</v>
      </c>
      <c r="C15" s="131" t="s">
        <v>22</v>
      </c>
      <c r="D15" s="132"/>
      <c r="E15" s="26">
        <v>0.84</v>
      </c>
      <c r="F15" s="26">
        <v>0.84</v>
      </c>
      <c r="G15" s="134"/>
    </row>
    <row r="16" spans="2:14" ht="20.100000000000001" customHeight="1" x14ac:dyDescent="0.25">
      <c r="B16" s="16" t="s">
        <v>26</v>
      </c>
      <c r="C16" s="131" t="s">
        <v>22</v>
      </c>
      <c r="D16" s="132"/>
      <c r="E16" s="20">
        <v>-749.54997537839995</v>
      </c>
      <c r="F16" s="20">
        <v>0</v>
      </c>
      <c r="G16" s="18">
        <f t="shared" si="0"/>
        <v>-749.54997537839995</v>
      </c>
    </row>
    <row r="17" spans="2:9" ht="20.100000000000001" customHeight="1" x14ac:dyDescent="0.25">
      <c r="B17" s="16" t="s">
        <v>27</v>
      </c>
      <c r="C17" s="131" t="s">
        <v>11</v>
      </c>
      <c r="D17" s="132"/>
      <c r="E17" s="27"/>
      <c r="F17" s="28">
        <v>3287.0119499999928</v>
      </c>
      <c r="G17" s="18">
        <f t="shared" si="0"/>
        <v>3287.0119499999928</v>
      </c>
    </row>
    <row r="18" spans="2:9" ht="20.100000000000001" customHeight="1" x14ac:dyDescent="0.25">
      <c r="B18" s="16" t="s">
        <v>28</v>
      </c>
      <c r="C18" s="131" t="s">
        <v>22</v>
      </c>
      <c r="D18" s="135"/>
      <c r="E18" s="26"/>
      <c r="F18" s="26">
        <v>0.5</v>
      </c>
      <c r="G18" s="134"/>
      <c r="I18" s="29"/>
    </row>
    <row r="19" spans="2:9" ht="20.100000000000001" customHeight="1" x14ac:dyDescent="0.25">
      <c r="B19" s="16" t="s">
        <v>29</v>
      </c>
      <c r="C19" s="131" t="s">
        <v>22</v>
      </c>
      <c r="D19" s="132"/>
      <c r="E19" s="26"/>
      <c r="F19" s="26">
        <v>1</v>
      </c>
      <c r="G19" s="134"/>
    </row>
    <row r="20" spans="2:9" ht="20.100000000000001" customHeight="1" x14ac:dyDescent="0.25">
      <c r="B20" s="30" t="s">
        <v>30</v>
      </c>
      <c r="C20" s="131" t="s">
        <v>22</v>
      </c>
      <c r="D20" s="132"/>
      <c r="E20" s="20"/>
      <c r="F20" s="20">
        <v>1643.5059749999964</v>
      </c>
      <c r="G20" s="18">
        <f t="shared" si="0"/>
        <v>1643.5059749999964</v>
      </c>
    </row>
    <row r="21" spans="2:9" ht="20.100000000000001" customHeight="1" x14ac:dyDescent="0.25">
      <c r="B21" s="16" t="s">
        <v>31</v>
      </c>
      <c r="C21" s="131" t="s">
        <v>11</v>
      </c>
      <c r="D21" s="132"/>
      <c r="E21" s="20">
        <v>0</v>
      </c>
      <c r="F21" s="20">
        <v>3994.0446196499993</v>
      </c>
      <c r="G21" s="18">
        <f t="shared" si="0"/>
        <v>3994.0446196499993</v>
      </c>
    </row>
    <row r="22" spans="2:9" ht="20.100000000000001" customHeight="1" thickBot="1" x14ac:dyDescent="0.3">
      <c r="B22" s="31" t="s">
        <v>32</v>
      </c>
      <c r="C22" s="136" t="s">
        <v>33</v>
      </c>
      <c r="D22" s="132"/>
      <c r="E22" s="32">
        <f>+E6+E7+E8+E9+E10+E13+E16+E20+E21</f>
        <v>33733.98883151159</v>
      </c>
      <c r="F22" s="32">
        <f>+F6+F7+F8+F9+F10+F13+F16+F20+F21</f>
        <v>5637.5505946499961</v>
      </c>
      <c r="G22" s="33">
        <f>+E22+F22</f>
        <v>39371.539426161587</v>
      </c>
    </row>
    <row r="23" spans="2:9" ht="20.100000000000001" customHeight="1" thickBot="1" x14ac:dyDescent="0.3">
      <c r="B23" s="137"/>
      <c r="C23" s="138"/>
      <c r="D23" s="139"/>
      <c r="E23" s="140"/>
      <c r="F23" s="140"/>
      <c r="G23" s="34"/>
    </row>
    <row r="24" spans="2:9" ht="20.100000000000001" customHeight="1" x14ac:dyDescent="0.25">
      <c r="B24" s="35" t="s">
        <v>34</v>
      </c>
      <c r="C24" s="141" t="s">
        <v>11</v>
      </c>
      <c r="D24" s="132"/>
      <c r="E24" s="36">
        <v>0</v>
      </c>
      <c r="F24" s="36">
        <v>5210.6656919999996</v>
      </c>
      <c r="G24" s="37">
        <f>+E24+F24</f>
        <v>5210.6656919999996</v>
      </c>
    </row>
    <row r="25" spans="2:9" ht="20.100000000000001" customHeight="1" x14ac:dyDescent="0.25">
      <c r="B25" s="16" t="s">
        <v>35</v>
      </c>
      <c r="C25" s="131" t="s">
        <v>11</v>
      </c>
      <c r="D25" s="132"/>
      <c r="E25" s="20">
        <v>0</v>
      </c>
      <c r="F25" s="20">
        <v>304.60870209299998</v>
      </c>
      <c r="G25" s="18">
        <f t="shared" ref="G25:G40" si="1">+E25+F25</f>
        <v>304.60870209299998</v>
      </c>
    </row>
    <row r="26" spans="2:9" ht="20.100000000000001" customHeight="1" x14ac:dyDescent="0.25">
      <c r="B26" s="38" t="s">
        <v>36</v>
      </c>
      <c r="C26" s="142" t="s">
        <v>11</v>
      </c>
      <c r="D26" s="132"/>
      <c r="E26" s="39">
        <v>4029.9317024699999</v>
      </c>
      <c r="F26" s="39">
        <v>0</v>
      </c>
      <c r="G26" s="18">
        <f t="shared" si="1"/>
        <v>4029.9317024699999</v>
      </c>
    </row>
    <row r="27" spans="2:9" ht="20.100000000000001" customHeight="1" x14ac:dyDescent="0.25">
      <c r="B27" s="40" t="s">
        <v>37</v>
      </c>
      <c r="C27" s="142" t="s">
        <v>11</v>
      </c>
      <c r="D27" s="132"/>
      <c r="E27" s="39">
        <v>0</v>
      </c>
      <c r="F27" s="39">
        <v>438.23453039999998</v>
      </c>
      <c r="G27" s="18">
        <f t="shared" si="1"/>
        <v>438.23453039999998</v>
      </c>
    </row>
    <row r="28" spans="2:9" ht="20.100000000000001" customHeight="1" x14ac:dyDescent="0.25">
      <c r="B28" s="38" t="s">
        <v>38</v>
      </c>
      <c r="C28" s="142" t="s">
        <v>11</v>
      </c>
      <c r="D28" s="132"/>
      <c r="E28" s="39">
        <v>0</v>
      </c>
      <c r="F28" s="39">
        <v>0</v>
      </c>
      <c r="G28" s="18">
        <f t="shared" si="1"/>
        <v>0</v>
      </c>
    </row>
    <row r="29" spans="2:9" ht="20.100000000000001" customHeight="1" x14ac:dyDescent="0.25">
      <c r="B29" s="41" t="s">
        <v>39</v>
      </c>
      <c r="C29" s="143" t="s">
        <v>33</v>
      </c>
      <c r="D29" s="132"/>
      <c r="E29" s="42">
        <f>SUM(E25:E28)</f>
        <v>4029.9317024699999</v>
      </c>
      <c r="F29" s="42">
        <f>SUM(F25:F28)</f>
        <v>742.84323249299996</v>
      </c>
      <c r="G29" s="18">
        <f t="shared" si="1"/>
        <v>4772.7749349629994</v>
      </c>
    </row>
    <row r="30" spans="2:9" ht="20.100000000000001" customHeight="1" x14ac:dyDescent="0.25">
      <c r="B30" s="16" t="s">
        <v>40</v>
      </c>
      <c r="C30" s="144" t="s">
        <v>11</v>
      </c>
      <c r="D30" s="132"/>
      <c r="E30" s="39">
        <v>914.24994874204219</v>
      </c>
      <c r="F30" s="43">
        <v>0</v>
      </c>
      <c r="G30" s="18">
        <f t="shared" si="1"/>
        <v>914.24994874204219</v>
      </c>
    </row>
    <row r="31" spans="2:9" ht="20.100000000000001" customHeight="1" x14ac:dyDescent="0.25">
      <c r="B31" s="38" t="s">
        <v>41</v>
      </c>
      <c r="C31" s="142" t="s">
        <v>11</v>
      </c>
      <c r="D31" s="132"/>
      <c r="E31" s="44">
        <f>SUM(E32:E35)</f>
        <v>0</v>
      </c>
      <c r="F31" s="44">
        <f>SUM(F32:F35)</f>
        <v>213.87191614199998</v>
      </c>
      <c r="G31" s="18">
        <f t="shared" si="1"/>
        <v>213.87191614199998</v>
      </c>
    </row>
    <row r="32" spans="2:9" ht="20.100000000000001" customHeight="1" x14ac:dyDescent="0.25">
      <c r="B32" s="45" t="s">
        <v>42</v>
      </c>
      <c r="C32" s="142" t="s">
        <v>11</v>
      </c>
      <c r="D32" s="132"/>
      <c r="E32" s="39">
        <v>0</v>
      </c>
      <c r="F32" s="39">
        <v>0</v>
      </c>
      <c r="G32" s="18">
        <f t="shared" si="1"/>
        <v>0</v>
      </c>
    </row>
    <row r="33" spans="2:7" ht="20.100000000000001" customHeight="1" x14ac:dyDescent="0.25">
      <c r="B33" s="45" t="s">
        <v>43</v>
      </c>
      <c r="C33" s="142" t="s">
        <v>11</v>
      </c>
      <c r="D33" s="132"/>
      <c r="E33" s="39">
        <v>0</v>
      </c>
      <c r="F33" s="39">
        <v>213.87191614199998</v>
      </c>
      <c r="G33" s="18">
        <f t="shared" si="1"/>
        <v>213.87191614199998</v>
      </c>
    </row>
    <row r="34" spans="2:7" ht="20.100000000000001" customHeight="1" x14ac:dyDescent="0.25">
      <c r="B34" s="45" t="s">
        <v>44</v>
      </c>
      <c r="C34" s="142" t="s">
        <v>11</v>
      </c>
      <c r="D34" s="132"/>
      <c r="E34" s="39">
        <v>0</v>
      </c>
      <c r="F34" s="39">
        <v>0</v>
      </c>
      <c r="G34" s="18">
        <f t="shared" si="1"/>
        <v>0</v>
      </c>
    </row>
    <row r="35" spans="2:7" ht="20.100000000000001" customHeight="1" x14ac:dyDescent="0.25">
      <c r="B35" s="45" t="s">
        <v>45</v>
      </c>
      <c r="C35" s="142" t="s">
        <v>11</v>
      </c>
      <c r="D35" s="132"/>
      <c r="E35" s="39">
        <v>0</v>
      </c>
      <c r="F35" s="39">
        <v>0</v>
      </c>
      <c r="G35" s="18">
        <f t="shared" si="1"/>
        <v>0</v>
      </c>
    </row>
    <row r="36" spans="2:7" ht="20.100000000000001" customHeight="1" x14ac:dyDescent="0.25">
      <c r="B36" s="38" t="s">
        <v>46</v>
      </c>
      <c r="C36" s="142" t="s">
        <v>11</v>
      </c>
      <c r="D36" s="132"/>
      <c r="E36" s="39">
        <v>506.61458174489127</v>
      </c>
      <c r="F36" s="39">
        <v>0</v>
      </c>
      <c r="G36" s="18">
        <f t="shared" si="1"/>
        <v>506.61458174489127</v>
      </c>
    </row>
    <row r="37" spans="2:7" ht="20.100000000000001" customHeight="1" x14ac:dyDescent="0.25">
      <c r="B37" s="38" t="s">
        <v>47</v>
      </c>
      <c r="C37" s="142" t="s">
        <v>11</v>
      </c>
      <c r="D37" s="132"/>
      <c r="E37" s="39">
        <v>0</v>
      </c>
      <c r="F37" s="39">
        <v>0</v>
      </c>
      <c r="G37" s="18">
        <f t="shared" si="1"/>
        <v>0</v>
      </c>
    </row>
    <row r="38" spans="2:7" ht="20.100000000000001" customHeight="1" x14ac:dyDescent="0.25">
      <c r="B38" s="25" t="s">
        <v>48</v>
      </c>
      <c r="C38" s="143" t="s">
        <v>33</v>
      </c>
      <c r="D38" s="132"/>
      <c r="E38" s="42">
        <f>+E30+E31+E36+E37</f>
        <v>1420.8645304869335</v>
      </c>
      <c r="F38" s="42">
        <f>+F30+F31+F36+F37</f>
        <v>213.87191614199998</v>
      </c>
      <c r="G38" s="18">
        <f t="shared" si="1"/>
        <v>1634.7364466289334</v>
      </c>
    </row>
    <row r="39" spans="2:7" ht="20.100000000000001" customHeight="1" x14ac:dyDescent="0.25">
      <c r="B39" s="23" t="s">
        <v>49</v>
      </c>
      <c r="C39" s="145" t="s">
        <v>11</v>
      </c>
      <c r="D39" s="132"/>
      <c r="E39" s="46">
        <v>0</v>
      </c>
      <c r="F39" s="46">
        <v>0</v>
      </c>
      <c r="G39" s="18">
        <f t="shared" si="1"/>
        <v>0</v>
      </c>
    </row>
    <row r="40" spans="2:7" ht="20.100000000000001" customHeight="1" x14ac:dyDescent="0.25">
      <c r="B40" s="23" t="s">
        <v>50</v>
      </c>
      <c r="C40" s="145" t="s">
        <v>11</v>
      </c>
      <c r="D40" s="132"/>
      <c r="E40" s="47"/>
      <c r="F40" s="39">
        <v>-2618.8958760106216</v>
      </c>
      <c r="G40" s="18">
        <f t="shared" si="1"/>
        <v>-2618.8958760106216</v>
      </c>
    </row>
    <row r="41" spans="2:7" ht="20.100000000000001" customHeight="1" x14ac:dyDescent="0.25">
      <c r="B41" s="16" t="s">
        <v>51</v>
      </c>
      <c r="C41" s="131" t="s">
        <v>22</v>
      </c>
      <c r="D41" s="132"/>
      <c r="E41" s="26"/>
      <c r="F41" s="26">
        <v>0.5</v>
      </c>
      <c r="G41" s="134"/>
    </row>
    <row r="42" spans="2:7" ht="20.100000000000001" customHeight="1" x14ac:dyDescent="0.25">
      <c r="B42" s="16" t="s">
        <v>52</v>
      </c>
      <c r="C42" s="131" t="s">
        <v>22</v>
      </c>
      <c r="D42" s="132"/>
      <c r="E42" s="26"/>
      <c r="F42" s="26">
        <v>1</v>
      </c>
      <c r="G42" s="134"/>
    </row>
    <row r="43" spans="2:7" ht="20.100000000000001" customHeight="1" x14ac:dyDescent="0.25">
      <c r="B43" s="16" t="s">
        <v>53</v>
      </c>
      <c r="C43" s="145" t="s">
        <v>22</v>
      </c>
      <c r="D43" s="132"/>
      <c r="E43" s="48"/>
      <c r="F43" s="46">
        <v>-1309.4479380053108</v>
      </c>
      <c r="G43" s="18">
        <f t="shared" ref="G43:G48" si="2">+E43+F43</f>
        <v>-1309.4479380053108</v>
      </c>
    </row>
    <row r="44" spans="2:7" ht="20.100000000000001" customHeight="1" x14ac:dyDescent="0.25">
      <c r="B44" s="16" t="s">
        <v>31</v>
      </c>
      <c r="C44" s="131" t="s">
        <v>11</v>
      </c>
      <c r="D44" s="132"/>
      <c r="E44" s="49">
        <v>0</v>
      </c>
      <c r="F44" s="46">
        <v>223.22826416999999</v>
      </c>
      <c r="G44" s="18">
        <f t="shared" si="2"/>
        <v>223.22826416999999</v>
      </c>
    </row>
    <row r="45" spans="2:7" ht="20.100000000000001" customHeight="1" x14ac:dyDescent="0.25">
      <c r="B45" s="31" t="s">
        <v>54</v>
      </c>
      <c r="C45" s="136" t="s">
        <v>33</v>
      </c>
      <c r="D45" s="132"/>
      <c r="E45" s="32">
        <f>+E24+E29+E38+E43+E44</f>
        <v>5450.7962329569336</v>
      </c>
      <c r="F45" s="32">
        <f>+F24+F29+F38+F43+F44</f>
        <v>5081.1611667996895</v>
      </c>
      <c r="G45" s="33">
        <f>+E45+F45</f>
        <v>10531.957399756622</v>
      </c>
    </row>
    <row r="46" spans="2:7" ht="20.100000000000001" customHeight="1" x14ac:dyDescent="0.25">
      <c r="B46" s="16" t="s">
        <v>55</v>
      </c>
      <c r="C46" s="131" t="s">
        <v>22</v>
      </c>
      <c r="D46" s="132"/>
      <c r="E46" s="50"/>
      <c r="F46" s="51"/>
      <c r="G46" s="52">
        <f t="shared" si="2"/>
        <v>0</v>
      </c>
    </row>
    <row r="47" spans="2:7" ht="20.100000000000001" customHeight="1" thickBot="1" x14ac:dyDescent="0.3">
      <c r="B47" s="53" t="s">
        <v>56</v>
      </c>
      <c r="C47" s="146" t="s">
        <v>33</v>
      </c>
      <c r="D47" s="132"/>
      <c r="E47" s="32">
        <f>+E22+E45</f>
        <v>39184.785064468524</v>
      </c>
      <c r="F47" s="32">
        <f>+F22+F45</f>
        <v>10718.711761449686</v>
      </c>
      <c r="G47" s="33">
        <f t="shared" si="2"/>
        <v>49903.496825918206</v>
      </c>
    </row>
    <row r="48" spans="2:7" ht="20.100000000000001" customHeight="1" thickBot="1" x14ac:dyDescent="0.3">
      <c r="B48" s="54" t="s">
        <v>57</v>
      </c>
      <c r="C48" s="147" t="s">
        <v>22</v>
      </c>
      <c r="D48" s="132"/>
      <c r="E48" s="55">
        <v>0</v>
      </c>
      <c r="F48" s="56">
        <v>0</v>
      </c>
      <c r="G48" s="57">
        <f t="shared" si="2"/>
        <v>0</v>
      </c>
    </row>
    <row r="49" spans="2:14" ht="20.100000000000001" customHeight="1" x14ac:dyDescent="0.25">
      <c r="B49" s="58"/>
      <c r="C49" s="132"/>
      <c r="D49" s="132"/>
      <c r="E49" s="8"/>
      <c r="F49" s="8"/>
      <c r="G49" s="59"/>
      <c r="H49" s="4"/>
    </row>
    <row r="50" spans="2:14" ht="20.100000000000001" customHeight="1" thickBot="1" x14ac:dyDescent="0.35">
      <c r="B50" s="148" t="s">
        <v>58</v>
      </c>
      <c r="C50" s="149"/>
      <c r="D50" s="150"/>
      <c r="E50" s="150"/>
      <c r="F50" s="150"/>
      <c r="G50" s="60"/>
      <c r="H50" s="4"/>
    </row>
    <row r="51" spans="2:14" ht="20.100000000000001" customHeight="1" thickBot="1" x14ac:dyDescent="0.3">
      <c r="B51" s="35" t="s">
        <v>59</v>
      </c>
      <c r="C51" s="151" t="s">
        <v>60</v>
      </c>
      <c r="D51" s="132"/>
      <c r="E51" s="36">
        <v>0</v>
      </c>
      <c r="F51" s="36">
        <v>0</v>
      </c>
      <c r="G51" s="61">
        <v>0</v>
      </c>
      <c r="H51" s="4"/>
    </row>
    <row r="52" spans="2:14" ht="20.100000000000001" customHeight="1" x14ac:dyDescent="0.25">
      <c r="B52" s="23" t="s">
        <v>61</v>
      </c>
      <c r="C52" s="131" t="s">
        <v>60</v>
      </c>
      <c r="D52" s="132"/>
      <c r="E52" s="36">
        <v>0</v>
      </c>
      <c r="F52" s="36">
        <v>0</v>
      </c>
      <c r="G52" s="62">
        <v>0</v>
      </c>
      <c r="H52" s="4"/>
    </row>
    <row r="53" spans="2:14" ht="20.100000000000001" customHeight="1" x14ac:dyDescent="0.25">
      <c r="B53" s="31" t="s">
        <v>62</v>
      </c>
      <c r="C53" s="136" t="s">
        <v>33</v>
      </c>
      <c r="D53" s="132"/>
      <c r="E53" s="32">
        <v>0</v>
      </c>
      <c r="F53" s="32">
        <v>0</v>
      </c>
      <c r="G53" s="33">
        <v>0</v>
      </c>
      <c r="H53" s="4"/>
    </row>
    <row r="54" spans="2:14" ht="20.100000000000001" customHeight="1" x14ac:dyDescent="0.25">
      <c r="B54" s="23" t="s">
        <v>63</v>
      </c>
      <c r="C54" s="131" t="s">
        <v>60</v>
      </c>
      <c r="D54" s="132"/>
      <c r="E54" s="46">
        <v>0</v>
      </c>
      <c r="F54" s="46">
        <v>0</v>
      </c>
      <c r="G54" s="62">
        <v>0</v>
      </c>
      <c r="H54" s="4"/>
    </row>
    <row r="55" spans="2:14" ht="20.100000000000001" customHeight="1" x14ac:dyDescent="0.25">
      <c r="B55" s="31" t="s">
        <v>64</v>
      </c>
      <c r="C55" s="136" t="s">
        <v>33</v>
      </c>
      <c r="D55" s="132"/>
      <c r="E55" s="32">
        <v>0</v>
      </c>
      <c r="F55" s="32">
        <v>0</v>
      </c>
      <c r="G55" s="33">
        <v>0</v>
      </c>
    </row>
    <row r="56" spans="2:14" ht="20.100000000000001" customHeight="1" thickBot="1" x14ac:dyDescent="0.3">
      <c r="B56" s="53" t="s">
        <v>65</v>
      </c>
      <c r="C56" s="146" t="s">
        <v>33</v>
      </c>
      <c r="D56" s="132"/>
      <c r="E56" s="63">
        <v>0</v>
      </c>
      <c r="F56" s="63">
        <v>0</v>
      </c>
      <c r="G56" s="64">
        <v>0</v>
      </c>
    </row>
    <row r="57" spans="2:14" ht="20.100000000000001" customHeight="1" thickBot="1" x14ac:dyDescent="0.4">
      <c r="B57" s="152" t="s">
        <v>66</v>
      </c>
      <c r="C57" s="132"/>
      <c r="D57" s="132"/>
      <c r="E57" s="132"/>
      <c r="F57" s="153"/>
      <c r="G57" s="154"/>
    </row>
    <row r="58" spans="2:14" ht="20.100000000000001" customHeight="1" thickBot="1" x14ac:dyDescent="0.3">
      <c r="B58" s="65" t="s">
        <v>67</v>
      </c>
      <c r="C58" s="155" t="s">
        <v>60</v>
      </c>
      <c r="D58" s="132"/>
      <c r="E58" s="156"/>
      <c r="F58" s="157"/>
      <c r="G58" s="66">
        <v>0</v>
      </c>
      <c r="H58" s="4"/>
    </row>
    <row r="59" spans="2:14" ht="20.100000000000001" customHeight="1" thickBot="1" x14ac:dyDescent="0.3">
      <c r="B59" s="158"/>
      <c r="C59" s="159"/>
      <c r="D59" s="160"/>
      <c r="E59" s="161"/>
      <c r="F59" s="161"/>
      <c r="G59" s="67"/>
      <c r="H59" s="4"/>
      <c r="N59" s="68"/>
    </row>
    <row r="60" spans="2:14" s="68" customFormat="1" ht="25.5" customHeight="1" thickBot="1" x14ac:dyDescent="0.3">
      <c r="B60" s="53" t="s">
        <v>68</v>
      </c>
      <c r="C60" s="146"/>
      <c r="D60" s="69"/>
      <c r="E60" s="162"/>
      <c r="F60" s="162"/>
      <c r="G60" s="64">
        <f>G47+G53+G55+G58</f>
        <v>49903.496825918206</v>
      </c>
      <c r="N60" s="4"/>
    </row>
    <row r="61" spans="2:14" ht="20.100000000000001" customHeight="1" x14ac:dyDescent="0.25">
      <c r="B61" s="70"/>
      <c r="C61" s="7"/>
      <c r="D61" s="132"/>
      <c r="E61" s="71"/>
      <c r="F61" s="71"/>
      <c r="G61" s="72"/>
      <c r="H61" s="4"/>
    </row>
    <row r="62" spans="2:14" ht="20.100000000000001" customHeight="1" thickBot="1" x14ac:dyDescent="0.35">
      <c r="B62" s="148" t="s">
        <v>69</v>
      </c>
      <c r="C62" s="149"/>
      <c r="D62" s="150"/>
      <c r="E62" s="150"/>
      <c r="F62" s="150"/>
      <c r="G62" s="60"/>
      <c r="H62" s="4"/>
    </row>
    <row r="63" spans="2:14" ht="20.100000000000001" customHeight="1" x14ac:dyDescent="0.25">
      <c r="B63" s="35" t="s">
        <v>70</v>
      </c>
      <c r="C63" s="141" t="s">
        <v>11</v>
      </c>
      <c r="D63" s="132"/>
      <c r="E63" s="163"/>
      <c r="F63" s="164"/>
      <c r="G63" s="73">
        <v>28.68</v>
      </c>
      <c r="H63" s="4"/>
    </row>
    <row r="64" spans="2:14" ht="20.100000000000001" customHeight="1" x14ac:dyDescent="0.25">
      <c r="B64" s="74" t="s">
        <v>71</v>
      </c>
      <c r="C64" s="145" t="s">
        <v>11</v>
      </c>
      <c r="D64" s="132"/>
      <c r="E64" s="75"/>
      <c r="F64" s="76">
        <v>164527</v>
      </c>
      <c r="G64" s="77"/>
      <c r="H64" s="4"/>
    </row>
    <row r="65" spans="2:8" ht="20.100000000000001" customHeight="1" x14ac:dyDescent="0.25">
      <c r="B65" s="23" t="s">
        <v>72</v>
      </c>
      <c r="C65" s="145" t="s">
        <v>11</v>
      </c>
      <c r="D65" s="132"/>
      <c r="E65" s="165"/>
      <c r="F65" s="166">
        <v>30.16361448272928</v>
      </c>
      <c r="G65" s="77"/>
      <c r="H65" s="4"/>
    </row>
    <row r="66" spans="2:8" ht="20.100000000000001" customHeight="1" x14ac:dyDescent="0.25">
      <c r="B66" s="23" t="s">
        <v>73</v>
      </c>
      <c r="C66" s="145" t="s">
        <v>22</v>
      </c>
      <c r="D66" s="132"/>
      <c r="E66" s="167"/>
      <c r="F66" s="168"/>
      <c r="G66" s="169">
        <v>35.75</v>
      </c>
      <c r="H66" s="4"/>
    </row>
    <row r="67" spans="2:8" ht="20.100000000000001" customHeight="1" thickBot="1" x14ac:dyDescent="0.3">
      <c r="B67" s="54" t="s">
        <v>74</v>
      </c>
      <c r="C67" s="147" t="s">
        <v>22</v>
      </c>
      <c r="D67" s="132"/>
      <c r="E67" s="170"/>
      <c r="F67" s="171"/>
      <c r="G67" s="172"/>
      <c r="H67" s="4"/>
    </row>
    <row r="68" spans="2:8" ht="20.100000000000001" customHeight="1" x14ac:dyDescent="0.25">
      <c r="B68" s="58"/>
      <c r="C68" s="132"/>
      <c r="D68" s="132"/>
      <c r="E68" s="8"/>
      <c r="F68" s="8"/>
      <c r="G68" s="59"/>
      <c r="H68" s="4"/>
    </row>
    <row r="69" spans="2:8" ht="20.100000000000001" customHeight="1" thickBot="1" x14ac:dyDescent="0.35">
      <c r="B69" s="148" t="s">
        <v>75</v>
      </c>
      <c r="C69" s="149"/>
      <c r="D69" s="150"/>
      <c r="E69" s="150"/>
      <c r="F69" s="150"/>
      <c r="G69" s="59"/>
      <c r="H69" s="4"/>
    </row>
    <row r="70" spans="2:8" ht="20.100000000000001" customHeight="1" x14ac:dyDescent="0.25">
      <c r="B70" s="35" t="s">
        <v>76</v>
      </c>
      <c r="C70" s="141" t="s">
        <v>22</v>
      </c>
      <c r="D70" s="173"/>
      <c r="E70" s="78"/>
      <c r="F70" s="174">
        <v>-0.25</v>
      </c>
      <c r="G70" s="175"/>
      <c r="H70" s="4"/>
    </row>
    <row r="71" spans="2:8" ht="20.100000000000001" customHeight="1" x14ac:dyDescent="0.25">
      <c r="B71" s="23" t="s">
        <v>77</v>
      </c>
      <c r="C71" s="145" t="s">
        <v>22</v>
      </c>
      <c r="D71" s="173"/>
      <c r="E71" s="79"/>
      <c r="F71" s="176">
        <v>-0.2</v>
      </c>
      <c r="G71" s="177"/>
      <c r="H71" s="4"/>
    </row>
    <row r="72" spans="2:8" ht="20.100000000000001" customHeight="1" x14ac:dyDescent="0.25">
      <c r="B72" s="23" t="s">
        <v>78</v>
      </c>
      <c r="C72" s="145" t="s">
        <v>22</v>
      </c>
      <c r="D72" s="173"/>
      <c r="E72" s="79"/>
      <c r="F72" s="176">
        <v>-0.05</v>
      </c>
      <c r="G72" s="177"/>
      <c r="H72" s="4"/>
    </row>
    <row r="73" spans="2:8" ht="20.100000000000001" customHeight="1" thickBot="1" x14ac:dyDescent="0.3">
      <c r="B73" s="53" t="s">
        <v>79</v>
      </c>
      <c r="C73" s="146" t="s">
        <v>33</v>
      </c>
      <c r="D73" s="173"/>
      <c r="E73" s="80">
        <f>SUM(E70:E72)</f>
        <v>0</v>
      </c>
      <c r="F73" s="81">
        <f>SUM(F70:F72)</f>
        <v>-0.5</v>
      </c>
      <c r="G73" s="82"/>
      <c r="H73" s="4"/>
    </row>
    <row r="74" spans="2:8" ht="20.100000000000001" customHeight="1" thickBot="1" x14ac:dyDescent="0.3">
      <c r="B74" s="53" t="s">
        <v>80</v>
      </c>
      <c r="C74" s="146" t="s">
        <v>33</v>
      </c>
      <c r="D74" s="173"/>
      <c r="E74" s="83">
        <f>1+E73</f>
        <v>1</v>
      </c>
      <c r="F74" s="84">
        <f>1+F73</f>
        <v>0.5</v>
      </c>
      <c r="G74" s="85"/>
      <c r="H74" s="4"/>
    </row>
    <row r="75" spans="2:8" ht="20.100000000000001" customHeight="1" x14ac:dyDescent="0.25">
      <c r="B75" s="137"/>
      <c r="C75" s="178"/>
      <c r="D75" s="139"/>
      <c r="E75" s="140"/>
      <c r="F75" s="140"/>
      <c r="G75" s="34"/>
    </row>
    <row r="76" spans="2:8" ht="20.100000000000001" customHeight="1" thickBot="1" x14ac:dyDescent="0.35">
      <c r="B76" s="148" t="s">
        <v>81</v>
      </c>
      <c r="C76" s="149"/>
      <c r="D76" s="150"/>
      <c r="E76" s="179"/>
      <c r="F76" s="150"/>
      <c r="G76" s="59"/>
    </row>
    <row r="77" spans="2:8" ht="20.100000000000001" customHeight="1" thickBot="1" x14ac:dyDescent="0.4">
      <c r="B77" s="86" t="s">
        <v>82</v>
      </c>
      <c r="C77" s="180" t="s">
        <v>83</v>
      </c>
      <c r="E77" s="181"/>
      <c r="F77" s="181"/>
      <c r="G77" s="87">
        <v>1.7000000000000001E-2</v>
      </c>
    </row>
    <row r="78" spans="2:8" ht="20.100000000000001" customHeight="1" x14ac:dyDescent="0.25">
      <c r="B78" s="16" t="s">
        <v>84</v>
      </c>
      <c r="C78" s="131" t="s">
        <v>22</v>
      </c>
      <c r="D78" s="132"/>
      <c r="E78" s="181"/>
      <c r="F78" s="181"/>
      <c r="G78" s="88">
        <v>1E-3</v>
      </c>
    </row>
    <row r="79" spans="2:8" ht="20.100000000000001" customHeight="1" x14ac:dyDescent="0.25">
      <c r="B79" s="16" t="s">
        <v>85</v>
      </c>
      <c r="C79" s="131" t="s">
        <v>22</v>
      </c>
      <c r="D79" s="132"/>
      <c r="E79" s="182"/>
      <c r="F79" s="182"/>
      <c r="G79" s="88">
        <v>0</v>
      </c>
    </row>
    <row r="80" spans="2:8" ht="20.100000000000001" customHeight="1" x14ac:dyDescent="0.25">
      <c r="B80" s="16" t="s">
        <v>86</v>
      </c>
      <c r="C80" s="131" t="s">
        <v>22</v>
      </c>
      <c r="D80" s="132"/>
      <c r="E80" s="182"/>
      <c r="F80" s="182"/>
      <c r="G80" s="88">
        <v>0</v>
      </c>
    </row>
    <row r="81" spans="2:14" ht="20.100000000000001" customHeight="1" x14ac:dyDescent="0.25">
      <c r="B81" s="16" t="s">
        <v>87</v>
      </c>
      <c r="C81" s="131" t="s">
        <v>60</v>
      </c>
      <c r="D81" s="132"/>
      <c r="E81" s="182"/>
      <c r="F81" s="182"/>
      <c r="G81" s="89"/>
    </row>
    <row r="82" spans="2:14" ht="20.100000000000001" customHeight="1" x14ac:dyDescent="0.25">
      <c r="B82" s="31" t="s">
        <v>88</v>
      </c>
      <c r="C82" s="136" t="s">
        <v>33</v>
      </c>
      <c r="D82" s="132"/>
      <c r="E82" s="182"/>
      <c r="F82" s="182"/>
      <c r="G82" s="90">
        <f>G77-G78+G79+G80+G81</f>
        <v>1.6E-2</v>
      </c>
    </row>
    <row r="83" spans="2:14" ht="20.100000000000001" customHeight="1" x14ac:dyDescent="0.25">
      <c r="B83" s="31" t="s">
        <v>89</v>
      </c>
      <c r="C83" s="136" t="s">
        <v>33</v>
      </c>
      <c r="D83" s="132"/>
      <c r="E83" s="182"/>
      <c r="F83" s="182"/>
      <c r="G83" s="91">
        <f>(1+G82)</f>
        <v>1.016</v>
      </c>
    </row>
    <row r="84" spans="2:14" ht="20.100000000000001" customHeight="1" x14ac:dyDescent="0.25">
      <c r="B84" s="92" t="s">
        <v>90</v>
      </c>
      <c r="C84" s="183" t="s">
        <v>33</v>
      </c>
      <c r="D84" s="178"/>
      <c r="E84" s="182"/>
      <c r="F84" s="182"/>
      <c r="G84" s="93">
        <f>+G47</f>
        <v>49903.496825918206</v>
      </c>
    </row>
    <row r="85" spans="2:14" ht="20.100000000000001" customHeight="1" x14ac:dyDescent="0.25">
      <c r="B85" s="94" t="s">
        <v>91</v>
      </c>
      <c r="C85" s="184" t="s">
        <v>22</v>
      </c>
      <c r="D85" s="178"/>
      <c r="E85" s="182"/>
      <c r="F85" s="182"/>
      <c r="G85" s="95">
        <v>35743.15</v>
      </c>
      <c r="N85" s="96"/>
    </row>
    <row r="86" spans="2:14" ht="20.100000000000001" customHeight="1" x14ac:dyDescent="0.25">
      <c r="B86" s="94" t="s">
        <v>92</v>
      </c>
      <c r="C86" s="184" t="s">
        <v>22</v>
      </c>
      <c r="D86" s="178"/>
      <c r="E86" s="182"/>
      <c r="F86" s="182"/>
      <c r="G86" s="95">
        <v>14164.849999999999</v>
      </c>
      <c r="N86" s="96"/>
    </row>
    <row r="87" spans="2:14" ht="20.100000000000001" customHeight="1" x14ac:dyDescent="0.25">
      <c r="B87" s="92" t="s">
        <v>93</v>
      </c>
      <c r="C87" s="183" t="s">
        <v>33</v>
      </c>
      <c r="E87" s="182"/>
      <c r="F87" s="182"/>
      <c r="G87" s="93">
        <f>+G85+G86</f>
        <v>49908</v>
      </c>
    </row>
    <row r="88" spans="2:14" ht="20.100000000000001" customHeight="1" thickBot="1" x14ac:dyDescent="0.3">
      <c r="B88" s="53" t="s">
        <v>94</v>
      </c>
      <c r="C88" s="146" t="s">
        <v>33</v>
      </c>
      <c r="D88" s="97"/>
      <c r="E88" s="185"/>
      <c r="F88" s="185"/>
      <c r="G88" s="98">
        <f>+G84/G87</f>
        <v>0.99990977049607688</v>
      </c>
    </row>
    <row r="89" spans="2:14" ht="20.100000000000001" customHeight="1" thickBot="1" x14ac:dyDescent="0.3">
      <c r="B89" s="107"/>
      <c r="C89" s="178"/>
      <c r="D89" s="178"/>
      <c r="E89" s="186"/>
      <c r="F89" s="186"/>
      <c r="G89" s="99"/>
    </row>
    <row r="90" spans="2:14" ht="20.100000000000001" customHeight="1" x14ac:dyDescent="0.25">
      <c r="B90" s="100" t="s">
        <v>95</v>
      </c>
      <c r="C90" s="187" t="s">
        <v>33</v>
      </c>
      <c r="D90" s="101"/>
      <c r="E90" s="188"/>
      <c r="F90" s="188"/>
      <c r="G90" s="102">
        <f>IF(G84&lt;=G87*G83,G84,G87*G83)</f>
        <v>49903.496825918206</v>
      </c>
      <c r="N90" s="103"/>
    </row>
    <row r="91" spans="2:14" ht="20.100000000000001" customHeight="1" thickBot="1" x14ac:dyDescent="0.3">
      <c r="B91" s="104" t="s">
        <v>96</v>
      </c>
      <c r="C91" s="189" t="s">
        <v>33</v>
      </c>
      <c r="D91" s="105"/>
      <c r="E91" s="162"/>
      <c r="F91" s="162"/>
      <c r="G91" s="106">
        <f>G84-G90</f>
        <v>0</v>
      </c>
    </row>
    <row r="92" spans="2:14" ht="20.100000000000001" customHeight="1" x14ac:dyDescent="0.25">
      <c r="B92" s="107"/>
      <c r="C92" s="4"/>
      <c r="D92" s="4"/>
      <c r="E92" s="4"/>
      <c r="F92" s="4"/>
      <c r="G92" s="108"/>
    </row>
    <row r="93" spans="2:14" ht="20.100000000000001" customHeight="1" thickBot="1" x14ac:dyDescent="0.35">
      <c r="B93" s="148" t="s">
        <v>97</v>
      </c>
      <c r="C93" s="149"/>
      <c r="D93" s="150"/>
      <c r="E93" s="179"/>
      <c r="F93" s="150"/>
      <c r="G93" s="108"/>
    </row>
    <row r="94" spans="2:14" ht="20.100000000000001" customHeight="1" x14ac:dyDescent="0.25">
      <c r="B94" s="109" t="s">
        <v>98</v>
      </c>
      <c r="C94" s="190" t="s">
        <v>22</v>
      </c>
      <c r="D94" s="101"/>
      <c r="E94" s="188"/>
      <c r="F94" s="188"/>
      <c r="G94" s="102">
        <v>0</v>
      </c>
      <c r="I94" s="103"/>
    </row>
    <row r="95" spans="2:14" ht="20.100000000000001" customHeight="1" thickBot="1" x14ac:dyDescent="0.3">
      <c r="B95" s="110" t="s">
        <v>99</v>
      </c>
      <c r="C95" s="191" t="s">
        <v>22</v>
      </c>
      <c r="D95" s="105"/>
      <c r="E95" s="162"/>
      <c r="F95" s="162"/>
      <c r="G95" s="111">
        <v>0</v>
      </c>
      <c r="I95" s="103"/>
    </row>
    <row r="96" spans="2:14" ht="16.5" thickBot="1" x14ac:dyDescent="0.3">
      <c r="B96" s="4"/>
      <c r="C96" s="4"/>
      <c r="D96" s="4"/>
      <c r="E96" s="4"/>
      <c r="F96" s="4"/>
      <c r="G96" s="112"/>
      <c r="N96" s="68"/>
    </row>
    <row r="97" spans="2:14" s="68" customFormat="1" ht="25.5" customHeight="1" thickBot="1" x14ac:dyDescent="0.3">
      <c r="B97" s="113" t="s">
        <v>100</v>
      </c>
      <c r="C97" s="192" t="s">
        <v>11</v>
      </c>
      <c r="D97" s="114"/>
      <c r="E97" s="115"/>
      <c r="F97" s="115">
        <v>0</v>
      </c>
      <c r="G97" s="116">
        <f>E97+F97</f>
        <v>0</v>
      </c>
      <c r="N97" s="4"/>
    </row>
    <row r="98" spans="2:14" x14ac:dyDescent="0.25">
      <c r="B98" s="4"/>
      <c r="C98" s="4"/>
      <c r="D98" s="4"/>
      <c r="E98" s="4"/>
      <c r="F98" s="4"/>
      <c r="G98" s="4"/>
    </row>
    <row r="99" spans="2:14" x14ac:dyDescent="0.25">
      <c r="B99" s="4"/>
      <c r="C99" s="4"/>
      <c r="D99" s="4"/>
      <c r="E99" s="4"/>
      <c r="F99" s="4"/>
      <c r="G99" s="117"/>
    </row>
    <row r="100" spans="2:14" x14ac:dyDescent="0.25">
      <c r="B100" s="4"/>
      <c r="C100" s="4"/>
      <c r="D100" s="4"/>
      <c r="E100" s="4"/>
      <c r="F100" s="4"/>
      <c r="G100" s="4"/>
    </row>
    <row r="101" spans="2:14" x14ac:dyDescent="0.25">
      <c r="B101" s="4"/>
      <c r="C101" s="4"/>
      <c r="D101" s="4"/>
      <c r="E101" s="4"/>
      <c r="F101" s="4"/>
      <c r="G101" s="4"/>
    </row>
    <row r="102" spans="2:14" x14ac:dyDescent="0.25">
      <c r="B102" s="4"/>
      <c r="C102" s="4"/>
      <c r="D102" s="4"/>
      <c r="E102" s="4"/>
      <c r="F102" s="4"/>
      <c r="G102" s="4"/>
    </row>
    <row r="103" spans="2:14" x14ac:dyDescent="0.25">
      <c r="B103" s="4"/>
      <c r="C103" s="4"/>
      <c r="D103" s="4"/>
      <c r="E103" s="4"/>
      <c r="F103" s="4"/>
      <c r="G103" s="4"/>
    </row>
    <row r="104" spans="2:14" x14ac:dyDescent="0.25">
      <c r="B104" s="4"/>
      <c r="C104" s="4"/>
      <c r="D104" s="4"/>
      <c r="E104" s="4"/>
      <c r="F104" s="4"/>
      <c r="G104" s="4"/>
    </row>
    <row r="105" spans="2:14" x14ac:dyDescent="0.25">
      <c r="B105" s="4"/>
      <c r="C105" s="4"/>
      <c r="D105" s="4"/>
      <c r="E105" s="4"/>
      <c r="F105" s="4"/>
      <c r="G105" s="4"/>
    </row>
    <row r="106" spans="2:14" x14ac:dyDescent="0.25">
      <c r="B106" s="4"/>
      <c r="C106" s="4"/>
      <c r="D106" s="4"/>
      <c r="E106" s="4"/>
      <c r="F106" s="4"/>
      <c r="G106" s="4"/>
    </row>
    <row r="107" spans="2:14" x14ac:dyDescent="0.25">
      <c r="B107" s="4"/>
      <c r="C107" s="4"/>
      <c r="D107" s="4"/>
      <c r="E107" s="4"/>
      <c r="F107" s="4"/>
      <c r="G107" s="4"/>
    </row>
    <row r="108" spans="2:14" x14ac:dyDescent="0.25">
      <c r="B108" s="4"/>
      <c r="C108" s="4"/>
      <c r="D108" s="4"/>
      <c r="E108" s="4"/>
      <c r="F108" s="4"/>
      <c r="G108" s="4"/>
    </row>
    <row r="109" spans="2:14" x14ac:dyDescent="0.25">
      <c r="B109" s="4"/>
      <c r="C109" s="4"/>
      <c r="D109" s="4"/>
      <c r="E109" s="4"/>
      <c r="F109" s="4"/>
      <c r="G109" s="4"/>
    </row>
    <row r="110" spans="2:14" x14ac:dyDescent="0.25">
      <c r="B110" s="4"/>
      <c r="C110" s="4"/>
      <c r="D110" s="4"/>
      <c r="E110" s="4"/>
      <c r="F110" s="4"/>
      <c r="G110" s="4"/>
    </row>
    <row r="111" spans="2:14" x14ac:dyDescent="0.25">
      <c r="B111" s="4"/>
      <c r="C111" s="4"/>
      <c r="D111" s="4"/>
      <c r="E111" s="4"/>
      <c r="F111" s="4"/>
      <c r="G111" s="4"/>
    </row>
    <row r="112" spans="2:14" x14ac:dyDescent="0.25">
      <c r="B112" s="4"/>
      <c r="C112" s="4"/>
      <c r="D112" s="4"/>
      <c r="E112" s="4"/>
      <c r="F112" s="4"/>
      <c r="G112" s="4"/>
    </row>
  </sheetData>
  <mergeCells count="3">
    <mergeCell ref="C1:G1"/>
    <mergeCell ref="C2:G2"/>
    <mergeCell ref="E4:G4"/>
  </mergeCells>
  <pageMargins left="0.25" right="0.25" top="0.75" bottom="0.75" header="0.3" footer="0.3"/>
  <pageSetup paperSize="8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14) Costa Vescovato</vt:lpstr>
      <vt:lpstr>'14) Costa Vescovato'!Area_stampa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CONSULTINGAS 06</dc:creator>
  <cp:lastModifiedBy>CONSULTINGAS 07</cp:lastModifiedBy>
  <dcterms:created xsi:type="dcterms:W3CDTF">2020-12-16T14:02:03Z</dcterms:created>
  <dcterms:modified xsi:type="dcterms:W3CDTF">2020-12-23T18:41:54Z</dcterms:modified>
</cp:coreProperties>
</file>